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drawings/drawing5.xml" ContentType="application/vnd.openxmlformats-officedocument.drawing+xml"/>
  <Override PartName="/xl/comments2.xml" ContentType="application/vnd.openxmlformats-officedocument.spreadsheetml.comments+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theme/themeOverride10.xml" ContentType="application/vnd.openxmlformats-officedocument.themeOverride+xml"/>
  <Override PartName="/xl/drawings/drawing6.xml" ContentType="application/vnd.openxmlformats-officedocument.drawing+xml"/>
  <Override PartName="/xl/comments3.xml" ContentType="application/vnd.openxmlformats-officedocument.spreadsheetml.comments+xml"/>
  <Override PartName="/xl/charts/chart13.xml" ContentType="application/vnd.openxmlformats-officedocument.drawingml.chart+xml"/>
  <Override PartName="/xl/theme/themeOverride11.xml" ContentType="application/vnd.openxmlformats-officedocument.themeOverride+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showInkAnnotation="0" codeName="ThisWorkbook" autoCompressPictures="0"/>
  <mc:AlternateContent xmlns:mc="http://schemas.openxmlformats.org/markup-compatibility/2006">
    <mc:Choice Requires="x15">
      <x15ac:absPath xmlns:x15ac="http://schemas.microsoft.com/office/spreadsheetml/2010/11/ac" url="/Users/Neoma/Dropbox/Residential rating tool/WP 1 Tech Dev. and Support/ WP1.03 Detail Technical User Manual/Draft Technical manual/"/>
    </mc:Choice>
  </mc:AlternateContent>
  <bookViews>
    <workbookView xWindow="-38080" yWindow="-2240" windowWidth="37960" windowHeight="20820" tabRatio="724" firstSheet="1" activeTab="1"/>
  </bookViews>
  <sheets>
    <sheet name="Weighting" sheetId="18" state="hidden" r:id="rId1"/>
    <sheet name="Home" sheetId="24" r:id="rId2"/>
    <sheet name="Environment" sheetId="10" r:id="rId3"/>
    <sheet name="HealthWellbeing" sheetId="19" r:id="rId4"/>
    <sheet name="Economic" sheetId="20" r:id="rId5"/>
    <sheet name="Quality" sheetId="21" r:id="rId6"/>
    <sheet name="Location" sheetId="22" r:id="rId7"/>
    <sheet name="OverallScore" sheetId="6" r:id="rId8"/>
    <sheet name="Output report" sheetId="30" state="hidden" r:id="rId9"/>
    <sheet name="Unit1" sheetId="31" state="hidden" r:id="rId10"/>
    <sheet name="Unit2" sheetId="3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cof1">#REF!</definedName>
    <definedName name="____cre1">#REF!</definedName>
    <definedName name="____cre2">#REF!</definedName>
    <definedName name="____inf1">#REF!</definedName>
    <definedName name="___cof1">#REF!</definedName>
    <definedName name="___cre1">#REF!</definedName>
    <definedName name="___cre2">#REF!</definedName>
    <definedName name="___inf1">#REF!</definedName>
    <definedName name="__cof1">#REF!</definedName>
    <definedName name="__cre1">#REF!</definedName>
    <definedName name="__cre2">#REF!</definedName>
    <definedName name="__inf1">#REF!</definedName>
    <definedName name="_2__123Graph_ACHART_1" hidden="1">'[1]Op. Lease'!#REF!</definedName>
    <definedName name="_4__123Graph_ACHART_2" hidden="1">'[1]Op. Lease'!#REF!</definedName>
    <definedName name="_6__123Graph_XCHART_1" hidden="1">'[1]Op. Lease'!#REF!</definedName>
    <definedName name="_8__123Graph_XCHART_2" hidden="1">'[1]Op. Lease'!#REF!</definedName>
    <definedName name="_cof1">#REF!</definedName>
    <definedName name="_cre1">#REF!</definedName>
    <definedName name="_cre2">#REF!</definedName>
    <definedName name="_xlnm._FilterDatabase" localSheetId="4" hidden="1">Economic!#REF!</definedName>
    <definedName name="_xlnm._FilterDatabase" localSheetId="2" hidden="1">Environment!#REF!</definedName>
    <definedName name="_xlnm._FilterDatabase" localSheetId="3" hidden="1">HealthWellbeing!#REF!</definedName>
    <definedName name="_xlnm._FilterDatabase" localSheetId="6" hidden="1">Location!#REF!</definedName>
    <definedName name="_xlnm._FilterDatabase" localSheetId="5" hidden="1">Quality!#REF!</definedName>
    <definedName name="_inf1">#REF!</definedName>
    <definedName name="Activity">#REF!</definedName>
    <definedName name="Airborne___floors">HealthWellbeing!$H$104:$J$114</definedName>
    <definedName name="Airborne___walls">HealthWellbeing!$D$104:$F$114</definedName>
    <definedName name="analysis_end">#REF!</definedName>
    <definedName name="approval_amount">'[2]PEP Form'!$Q$102</definedName>
    <definedName name="area_e1">'[3]Current Real Estate One'!$J$16</definedName>
    <definedName name="area_e2">'[3]Current Real Estate Two'!$J$16</definedName>
    <definedName name="area_n">'[3]New Real Estate'!$J$15</definedName>
    <definedName name="area_s">[3]Sublease!$J$23</definedName>
    <definedName name="area1_e1">'[3]Current Real Estate One'!$J$12</definedName>
    <definedName name="area1_e2">'[3]Current Real Estate Two'!$J$12</definedName>
    <definedName name="area1_n">'[3]New Real Estate'!$J$11</definedName>
    <definedName name="area1_name">#REF!</definedName>
    <definedName name="area1_s">[3]Sublease!$J$19</definedName>
    <definedName name="area2_e1">'[3]Current Real Estate One'!$J$13</definedName>
    <definedName name="area2_e2">'[3]Current Real Estate Two'!$J$13</definedName>
    <definedName name="area2_n">'[3]New Real Estate'!$J$12</definedName>
    <definedName name="area2_name">#REF!</definedName>
    <definedName name="area2_s">[3]Sublease!$J$20</definedName>
    <definedName name="area3_e1">'[3]Current Real Estate One'!$J$14</definedName>
    <definedName name="area3_e2">'[3]Current Real Estate Two'!$J$14</definedName>
    <definedName name="area3_n">'[3]New Real Estate'!$J$13</definedName>
    <definedName name="area3_name">#REF!</definedName>
    <definedName name="area3_s">[3]Sublease!$J$21</definedName>
    <definedName name="area4_e1">'[3]Current Real Estate One'!$J$15</definedName>
    <definedName name="area4_e2">'[3]Current Real Estate Two'!$J$15</definedName>
    <definedName name="area4_n">'[3]New Real Estate'!$J$14</definedName>
    <definedName name="area4_name">#REF!</definedName>
    <definedName name="area4_s">[3]Sublease!$J$22</definedName>
    <definedName name="Areac">'[3]ECI Summary'!$M$12</definedName>
    <definedName name="AssetLabels">'[3]Existing Assets &amp; Liabilities'!$C$178:$C$182</definedName>
    <definedName name="AssetName1">'[3]Existing Assets &amp; Liabilities'!$C$17</definedName>
    <definedName name="AssetName2">'[3]Existing Assets &amp; Liabilities'!$C$18</definedName>
    <definedName name="AssetName3">'[3]Existing Assets &amp; Liabilities'!$C$19</definedName>
    <definedName name="AssetName4">'[3]Existing Assets &amp; Liabilities'!$C$20</definedName>
    <definedName name="AssetName5">'[3]Existing Assets &amp; Liabilities'!$C$21</definedName>
    <definedName name="AssetName6">'[3]Existing Assets &amp; Liabilities'!$C$22</definedName>
    <definedName name="AssetName7">'[3]Existing Assets &amp; Liabilities'!$C$23</definedName>
    <definedName name="AssetNumbers">'[3]Existing Assets &amp; Liabilities'!$B$17:$B$23</definedName>
    <definedName name="Bldg_Address">'[4]Building Data'!$C$6</definedName>
    <definedName name="Bldg_Name">'[4]Building Data'!$C$5</definedName>
    <definedName name="bldgref1">'[5]General Information'!#REF!</definedName>
    <definedName name="borrow_rate">'[2]Deposit &amp; Restoration'!$H$55</definedName>
    <definedName name="business">#REF!</definedName>
    <definedName name="BVfin47AssetOne">'[3]Existing Assets &amp; Liabilities'!$Q$39</definedName>
    <definedName name="BVfin47AssetTwo">'[3]Existing Assets &amp; Liabilities'!$Q$75</definedName>
    <definedName name="BVfin47LiabOne">'[3]Existing Assets &amp; Liabilities'!$Q$38</definedName>
    <definedName name="BVfin47LiabTwo">'[3]Existing Assets &amp; Liabilities'!$Q$74</definedName>
    <definedName name="BVGainOne">'[3]Existing Assets &amp; Liabilities'!$Q$37</definedName>
    <definedName name="BVGainTwo">'[3]Existing Assets &amp; Liabilities'!$Q$73</definedName>
    <definedName name="BVRentOne">'[3]Existing Assets &amp; Liabilities'!$Q$35</definedName>
    <definedName name="BVRentTwo">'[3]Existing Assets &amp; Liabilities'!$Q$71</definedName>
    <definedName name="BVsold1">'[3]Existing Assets &amp; Liabilities'!$V$25</definedName>
    <definedName name="BVsold2">'[3]Existing Assets &amp; Liabilities'!$V$61</definedName>
    <definedName name="BVTIOne">'[3]Existing Assets &amp; Liabilities'!$Q$36</definedName>
    <definedName name="BVTITwo">'[3]Existing Assets &amp; Liabilities'!$Q$72</definedName>
    <definedName name="cap_cof_cs">#REF!</definedName>
    <definedName name="cap_cof_TI">'[2]ECI Construction T.I.'!$N$24</definedName>
    <definedName name="cap_date">'[3]ECI Summary'!$M$16</definedName>
    <definedName name="capexLandCS">'[3]ECI Summary'!$D$308</definedName>
    <definedName name="capital">'[2]PEP Form'!$Q$69</definedName>
    <definedName name="capital_lease">'[3]Lease Test'!$Q$58</definedName>
    <definedName name="Capitalised_CoF">'[3]ECI Summary'!$O$312</definedName>
    <definedName name="capitalised_refund1">'[3]Deposit One'!$D$37</definedName>
    <definedName name="capitalised_refund2">'[3]Deposit Two'!$D$37</definedName>
    <definedName name="cash_refund1">'[3]Deposit One'!$H$19</definedName>
    <definedName name="cash_refund2">'[3]Deposit Two'!$H$19</definedName>
    <definedName name="CashExpenses">[3]Reserve!$AQ$11</definedName>
    <definedName name="Category">#REF!</definedName>
    <definedName name="cep_date">'[2]Key Assumptions'!$I$13</definedName>
    <definedName name="CEPVersionDate">#REF!</definedName>
    <definedName name="cfa">#REF!</definedName>
    <definedName name="checklist_summary">[6]Checklist!#REF!</definedName>
    <definedName name="Citisites_Code">'[4]Building Data'!$C$4</definedName>
    <definedName name="City">'[2]Key Assumptions'!$G$16</definedName>
    <definedName name="ClosingCosts">'[3]Exit One'!$L$52</definedName>
    <definedName name="CofExpCap">'[3]ECI Summary'!$G$307</definedName>
    <definedName name="colStatus">#REF!</definedName>
    <definedName name="const_only">#REF!</definedName>
    <definedName name="const_start">'[3]ECI Summary'!$M$15</definedName>
    <definedName name="ConstAtExisting">#REF!</definedName>
    <definedName name="Cost">#REF!</definedName>
    <definedName name="CostRange">'[7]Data Inputs'!$W$5:$W$7</definedName>
    <definedName name="Country">'[2]Key Assumptions'!$E$16</definedName>
    <definedName name="CPI">'[3]NPV new'!$Y:$Y</definedName>
    <definedName name="CRE1_criteria">#REF!</definedName>
    <definedName name="cre1_filter">#REF!</definedName>
    <definedName name="_xlnm.Criteria" localSheetId="4">Economic!#REF!</definedName>
    <definedName name="_xlnm.Criteria" localSheetId="2">Environment!#REF!</definedName>
    <definedName name="_xlnm.Criteria" localSheetId="3">HealthWellbeing!#REF!</definedName>
    <definedName name="_xlnm.Criteria" localSheetId="6">Location!#REF!</definedName>
    <definedName name="_xlnm.Criteria" localSheetId="5">Quality!#REF!</definedName>
    <definedName name="Currency">#REF!</definedName>
    <definedName name="Current_Seat">#REF!</definedName>
    <definedName name="DataSources">OFFSET([8]Sources!$F$2,1,0,COUNTA([8]Sources!$F$2:$F$52)-COUNTBLANK([8]Sources!$F$2:$F$52)-1,1)</definedName>
    <definedName name="DateComp">#REF!</definedName>
    <definedName name="days">'[5]Linked Cells (hidden)'!$J$2:$J$8</definedName>
    <definedName name="DeferredGain">[3]SaleLeaseback!$D$35</definedName>
    <definedName name="deposit_amor1">'[3]Deposit One'!$H$32</definedName>
    <definedName name="deposit_amor2">'[3]Deposit Two'!$H$32</definedName>
    <definedName name="deposit_increase">'[3]Deposit &amp; Restoration'!$J$8</definedName>
    <definedName name="deposit_int">'[3]Deposit &amp; Restoration'!$J$19</definedName>
    <definedName name="deposit_int1">'[3]Deposit One'!$H$14</definedName>
    <definedName name="deposit_int2">'[3]Deposit Two'!$H$14</definedName>
    <definedName name="deposit_paid">'[3]Deposit &amp; Restoration'!$J$6</definedName>
    <definedName name="deposit_period">'[3]Deposit &amp; Restoration'!$J$22</definedName>
    <definedName name="deposit_refund_percent">'[3]Deposit &amp; Restoration'!$H$11</definedName>
    <definedName name="deposit_type">'[3]Deposit &amp; Restoration'!$F$31</definedName>
    <definedName name="deposit_type1">'[3]Deposit One'!$D$40</definedName>
    <definedName name="deposit_type2">'[3]Deposit Two'!$D$40</definedName>
    <definedName name="DieselPrice">[9]Summary!$D$7</definedName>
    <definedName name="e">#REF!</definedName>
    <definedName name="eci">#REF!</definedName>
    <definedName name="ECI_total">'[3]ECI Summary'!$M$268</definedName>
    <definedName name="EffDateLiabilitiesOne">'[3]Existing Assets &amp; Liabilities'!$N$28</definedName>
    <definedName name="EffDateLiabilitiesTwo">'[3]Existing Assets &amp; Liabilities'!$N$64</definedName>
    <definedName name="ElecPrice">[9]Summary!$D$5</definedName>
    <definedName name="ElecThermal">'[7]Data Inputs'!$X$5:$X$8</definedName>
    <definedName name="emissionfactor">'[3]Energy Initiative'!$A$43:$E$142</definedName>
    <definedName name="EndTasks">#REF!</definedName>
    <definedName name="Energy">'[7]Data Inputs'!$V$5:$V$10</definedName>
    <definedName name="energytrends">#REF!</definedName>
    <definedName name="EnergyUseSystems">#REF!</definedName>
    <definedName name="Equip_ID">'[4]STANDARD EQUIPMENT ID'!$D$2:$D$198</definedName>
    <definedName name="Escalation_E1">#REF!</definedName>
    <definedName name="EscalationDates_E1">#REF!</definedName>
    <definedName name="Exit_date1">'[3]Exit One'!$L$5</definedName>
    <definedName name="Exit_date2">'[3]Exit Two'!$L$5</definedName>
    <definedName name="exit1">#REF!</definedName>
    <definedName name="exit2">#REF!</definedName>
    <definedName name="expansion">#REF!</definedName>
    <definedName name="expiry1">#REF!</definedName>
    <definedName name="expiry2">#REF!</definedName>
    <definedName name="facility_type">#REF!</definedName>
    <definedName name="FASDate">'[3]NPV new'!$AT$1</definedName>
    <definedName name="FileClosedBy">'[3]PEP Form'!$F$256</definedName>
    <definedName name="Fin47AmountOne">'[3]Deposit One'!$H$59</definedName>
    <definedName name="Fin47AmountTwo">'[3]Deposit Two'!$H$59</definedName>
    <definedName name="Fin47DateOne">'[3]Deposit One'!$H$54</definedName>
    <definedName name="Fin47DateTwo">'[3]Deposit Two'!$H$54</definedName>
    <definedName name="Fin47FactNew">'[3]Deposit &amp; Restoration'!$J$64</definedName>
    <definedName name="Fin47FactOne">'[3]Deposit One'!$H$66</definedName>
    <definedName name="Fin47FactTwo">'[3]Deposit Two'!$H$66</definedName>
    <definedName name="fin47inflated">'[3]Deposit &amp; Restoration'!$J$66</definedName>
    <definedName name="fin47pv">'[2]Deposit &amp; Restoration'!$J$65</definedName>
    <definedName name="Fin47ReleaseOne">'[3]Existing Assets &amp; Liabilities'!$T$40</definedName>
    <definedName name="Fin47ReleaseTwo">'[3]Existing Assets &amp; Liabilities'!$T$76</definedName>
    <definedName name="Floor_ID">'[4]Floor ID'!$B$5:$B$63</definedName>
    <definedName name="Floor_ID1">'[4]Floor ID'!$B$5:$B$75</definedName>
    <definedName name="FMV">'[3]Lease Test'!$N$16</definedName>
    <definedName name="franchise">'[2]Key Assumptions'!$E$11</definedName>
    <definedName name="Fuel">[9]Fleet!$AI$4:$AI$5</definedName>
    <definedName name="FuelComment">OFFSET([8]Sources!$H$2,1,0,COUNTA([8]Sources!$H$2:$H$52)-COUNTBLANK([8]Sources!$H$2:$H$52)-1,1)</definedName>
    <definedName name="FuelPrice">[9]Summary!$D$6</definedName>
    <definedName name="FX">#REF!</definedName>
    <definedName name="GAAP_lease_endn">'[3]New Real Estate'!$S$12</definedName>
    <definedName name="GAAP_leaseyears">'[3]New Real Estate'!$W$12</definedName>
    <definedName name="GrossProceeds">'[3]Exit One'!$L$47</definedName>
    <definedName name="hasBldgs">'[5]Building 1 Data'!$F$11</definedName>
    <definedName name="hours">'[5]Linked Cells (hidden)'!$I$2:$I$25</definedName>
    <definedName name="HVACEquipment">'[5]Linked Cells (hidden)'!$AD$46:$AD$50</definedName>
    <definedName name="Impact___floors">HealthWellbeing!$O$103:$Q$113</definedName>
    <definedName name="Inconvenience">'[7]Data Inputs'!$AA$5:$AA$9</definedName>
    <definedName name="interest_type">'[3]Deposit &amp; Restoration'!$F$30</definedName>
    <definedName name="interest_type1">'[3]Deposit One'!$D$39</definedName>
    <definedName name="interest_type2">'[3]Deposit Two'!$D$39</definedName>
    <definedName name="Key_assumptions_criteria">#REF!</definedName>
    <definedName name="Key_assumptions_filter">#REF!</definedName>
    <definedName name="LCY">#REF!</definedName>
    <definedName name="lease_end1">'[3]Current Real Estate One'!$S$9</definedName>
    <definedName name="lease_end2">'[3]Current Real Estate Two'!$S$9</definedName>
    <definedName name="lease_endn">'[3]New Real Estate'!$S$6</definedName>
    <definedName name="lease_renew">#REF!</definedName>
    <definedName name="lease_start1">'[3]Current Real Estate One'!$S$7</definedName>
    <definedName name="lease_start2">'[3]Current Real Estate Two'!$S$7</definedName>
    <definedName name="lease_startn">'[3]New Real Estate'!$S$4</definedName>
    <definedName name="leased1">#REF!</definedName>
    <definedName name="leased2">#REF!</definedName>
    <definedName name="leasedn">#REF!</definedName>
    <definedName name="leasemonths">'[3]NPV new'!$D$1</definedName>
    <definedName name="leasemonths_One">#REF!</definedName>
    <definedName name="leasemonths_Two">'[3]Current Real Estate Two'!$Z$9</definedName>
    <definedName name="leasetest">[6]Checklist!#REF!</definedName>
    <definedName name="LeaseTestA">'[3]Lease Test'!$N$31</definedName>
    <definedName name="LeaseTestB">'[3]Lease Test'!$N$36</definedName>
    <definedName name="LeaseTestC">'[3]Lease Test'!$N$43</definedName>
    <definedName name="LeaseTestD">'[3]Lease Test'!$Q$53</definedName>
    <definedName name="leaseyears">'[3]New Real Estate'!$W$6</definedName>
    <definedName name="Legalv1">#REF!</definedName>
    <definedName name="Legalv2">#REF!</definedName>
    <definedName name="LiabilityWO_11">'[3]Existing Assets &amp; Liabilities'!$T$35</definedName>
    <definedName name="LiabilityWO_21">'[3]Existing Assets &amp; Liabilities'!$T$71</definedName>
    <definedName name="lights">'[5]Linked Cells (hidden)'!$D$57:$E$143</definedName>
    <definedName name="LTask">#REF!</definedName>
    <definedName name="mod_lease_end1">'[3]Current Real Estate One'!$AD$9</definedName>
    <definedName name="mod_lease_endn">'[3]New Real Estate'!$AD$6</definedName>
    <definedName name="mod_rent_startn">'[3]New Real Estate'!$AD$5</definedName>
    <definedName name="monthSortEnd">'[5]General Information'!$B$289</definedName>
    <definedName name="name">'[2]Key Assumptions'!$E$17</definedName>
    <definedName name="net_proceeds1">'[3]Exit One'!$L$53</definedName>
    <definedName name="net_proceeds2">'[3]Exit Two'!$L$42</definedName>
    <definedName name="new">#REF!</definedName>
    <definedName name="New_only">#REF!</definedName>
    <definedName name="newlease">#REF!</definedName>
    <definedName name="newrooms">'[5]Linked Cells (hidden)'!$V$28:$V$37</definedName>
    <definedName name="NorthAmerica">#REF!</definedName>
    <definedName name="NorthEast">'[2]Key Assumptions'!$R$159</definedName>
    <definedName name="nre">#REF!</definedName>
    <definedName name="number">#REF!</definedName>
    <definedName name="OccupationDate">'[3]New Real Estate'!$S$13</definedName>
    <definedName name="Other">'[7]Data Inputs'!$AB$5:$AB$9</definedName>
    <definedName name="owned1">#REF!</definedName>
    <definedName name="owned2">#REF!</definedName>
    <definedName name="ownedn">#REF!</definedName>
    <definedName name="Paper">#REF!</definedName>
    <definedName name="Partial_termination">#REF!</definedName>
    <definedName name="payback_start">#REF!</definedName>
    <definedName name="Penalty_1">'[3]Exit One'!$L$24</definedName>
    <definedName name="Penalty_2">'[3]Exit Two'!$L$12</definedName>
    <definedName name="PercentRentOneSublet">'[3]Exit One'!$L$40</definedName>
    <definedName name="PercentRentTwoSublet">'[3]Exit Two'!$L$29</definedName>
    <definedName name="PetrolPrice">[9]Summary!$D$8</definedName>
    <definedName name="_xlnm.Print_Area" localSheetId="4">Economic!$A$1:$J$80</definedName>
    <definedName name="_xlnm.Print_Area" localSheetId="3">HealthWellbeing!$A$1:$J$80</definedName>
    <definedName name="_xlnm.Print_Area" localSheetId="6">Location!$A$1:$J$118</definedName>
    <definedName name="_xlnm.Print_Area" localSheetId="5">Quality!$A$1:$J$86</definedName>
    <definedName name="_xlnm.Print_Area" localSheetId="0">Weighting!$A$1:$I$105</definedName>
    <definedName name="_xlnm.Print_Titles" localSheetId="4">Economic!$1:$2</definedName>
    <definedName name="_xlnm.Print_Titles" localSheetId="2">Environment!$1:$2</definedName>
    <definedName name="_xlnm.Print_Titles" localSheetId="3">HealthWellbeing!$1:$2</definedName>
    <definedName name="_xlnm.Print_Titles" localSheetId="1">Home!$2:$6</definedName>
    <definedName name="_xlnm.Print_Titles" localSheetId="6">Location!$1:$2</definedName>
    <definedName name="_xlnm.Print_Titles" localSheetId="7">OverallScore!$3:$9</definedName>
    <definedName name="_xlnm.Print_Titles" localSheetId="5">Quality!$1:$2</definedName>
    <definedName name="Prog">#REF!</definedName>
    <definedName name="Project_type">#REF!</definedName>
    <definedName name="Project_Type_Answer">#REF!</definedName>
    <definedName name="ProjectTypeStatus">#REF!</definedName>
    <definedName name="Property_Type">#REF!</definedName>
    <definedName name="Proposed_Seat">#REF!</definedName>
    <definedName name="Ratings" localSheetId="4">Economic!$B$112:$C$115</definedName>
    <definedName name="Ratings" localSheetId="5">Quality!$M$41:$N$47</definedName>
    <definedName name="Ratios_1">#REF!</definedName>
    <definedName name="Ratios_2">#REF!</definedName>
    <definedName name="Rebates">[10]Outcome!#REF!</definedName>
    <definedName name="refund">'[3]Deposit &amp; Restoration'!$J$11</definedName>
    <definedName name="refund_date">'[3]Deposit &amp; Restoration'!$J$14</definedName>
    <definedName name="refund_date1">'[3]Deposit One'!$H$10</definedName>
    <definedName name="refund_date2">'[3]Deposit Two'!$H$10</definedName>
    <definedName name="refund_type">'[3]Deposit &amp; Restoration'!$F$29</definedName>
    <definedName name="refund_type1">'[3]Deposit One'!$D$38</definedName>
    <definedName name="refund_type2">'[3]Deposit Two'!$D$38</definedName>
    <definedName name="refund1">'[3]Deposit One'!$H$5</definedName>
    <definedName name="refund2">'[3]Deposit Two'!$H$5</definedName>
    <definedName name="Region">'[2]Key Assumptions'!$I$11</definedName>
    <definedName name="rems_fees_CS">'[3]ECI Summary'!$M$297</definedName>
    <definedName name="rems_fees_TI">'[3]ECI Summary'!$M$298</definedName>
    <definedName name="REMS_formula_local">'[3]ECI Summary'!$K$284:$K$292</definedName>
    <definedName name="REMSECI">[3]REMS_ECI!$A:$G</definedName>
    <definedName name="RenewalAssured">'[3]New Real Estate'!$U$11</definedName>
    <definedName name="RenewalAssuredCurrentOne">#REF!</definedName>
    <definedName name="rent_e1">#REF!</definedName>
    <definedName name="rent_e2">'[3]Current Real Estate Two'!$W$27</definedName>
    <definedName name="rent_startn">'[3]New Real Estate'!$S$5</definedName>
    <definedName name="rent1_e1">#REF!</definedName>
    <definedName name="rent2_e1">#REF!</definedName>
    <definedName name="rent3_e1">#REF!</definedName>
    <definedName name="rent4_e1">#REF!</definedName>
    <definedName name="rentfree_e1">#REF!</definedName>
    <definedName name="rentfree_n">'[3]New Real Estate'!$W$5</definedName>
    <definedName name="rentfree_s">[3]Sublease!$W$5</definedName>
    <definedName name="RentFreeDates">'[3]New Real Estate'!$AC$5:$AC$40</definedName>
    <definedName name="RentPayable_n">'[3]New Real Estate'!$S$17</definedName>
    <definedName name="RentPeriod">'[3]NPV new'!$V$7</definedName>
    <definedName name="ReserveCoF">[3]Reserve!$Q$4</definedName>
    <definedName name="ReservePV">[3]Reserve!$S$12</definedName>
    <definedName name="ResidualProceeds">[3]SaleLeaseback!$O$28</definedName>
    <definedName name="ResidualSaleDate">[3]SaleLeaseback!$O$8</definedName>
    <definedName name="restorationdate">'[3]Deposit &amp; Restoration'!$H$54</definedName>
    <definedName name="restorationperiod">'[3]Deposit &amp; Restoration'!$J$54</definedName>
    <definedName name="retain_existing">#REF!</definedName>
    <definedName name="ROO">#REF!</definedName>
    <definedName name="RoomEnd">78</definedName>
    <definedName name="RoomStart">25</definedName>
    <definedName name="sale">#REF!</definedName>
    <definedName name="sale_date1">'[3]Exit One'!$L$44</definedName>
    <definedName name="sale_date2">'[3]Exit Two'!$L$33</definedName>
    <definedName name="sale1">#REF!</definedName>
    <definedName name="sale2">#REF!</definedName>
    <definedName name="SavingType">'[7]Data Inputs'!$Z$5:$Z$7</definedName>
    <definedName name="ScoreWeighting">[11]Results!#REF!</definedName>
    <definedName name="seats">'[3]ECI Summary'!$M$14</definedName>
    <definedName name="sector">'[2]Key Assumptions'!$C$6</definedName>
    <definedName name="sf">#REF!</definedName>
    <definedName name="sf_retain1">'[3]Exit One'!$L$18</definedName>
    <definedName name="sf_sublet1">'[3]Exit One'!$J$37</definedName>
    <definedName name="sf_sublet2">'[3]Exit Two'!$J$26</definedName>
    <definedName name="sf_terminate1">'[3]Exit One'!$J$18</definedName>
    <definedName name="sf1_retain1">'[3]Exit One'!$L$14</definedName>
    <definedName name="sf1_sublet1">'[3]Exit One'!$J$33</definedName>
    <definedName name="sf1_sublet2">'[3]Exit Two'!$J$22</definedName>
    <definedName name="sf1_terminate1">'[3]Exit One'!$J$14</definedName>
    <definedName name="sf2_retain1">'[3]Exit One'!$L$15</definedName>
    <definedName name="sf2_sublet1">'[3]Exit One'!$J$34</definedName>
    <definedName name="sf2_sublet2">'[3]Exit Two'!$J$23</definedName>
    <definedName name="sf2_terminate1">'[3]Exit One'!$J$15</definedName>
    <definedName name="sf3_retain1">'[3]Exit One'!$L$16</definedName>
    <definedName name="sf3_sublet1">'[3]Exit One'!$J$35</definedName>
    <definedName name="sf3_sublet2">'[3]Exit Two'!$J$24</definedName>
    <definedName name="sf3_terminate1">'[3]Exit One'!$J$16</definedName>
    <definedName name="sf4_retain1">'[3]Exit One'!$L$17</definedName>
    <definedName name="sf4_sublet1">'[3]Exit One'!$J$36</definedName>
    <definedName name="sf4_sublet2">'[3]Exit Two'!$J$25</definedName>
    <definedName name="sf4_terminate1">'[3]Exit One'!$J$17</definedName>
    <definedName name="ShowReserve">[3]Reserve!$Q$3</definedName>
    <definedName name="SLB">'[2]Key Assumptions'!$D$147</definedName>
    <definedName name="start">#REF!</definedName>
    <definedName name="StartTasks">#REF!</definedName>
    <definedName name="Status">'[2]Key Assumptions'!$J$12</definedName>
    <definedName name="StraightLineNewRent">'[3]NPV new'!$P$5</definedName>
    <definedName name="Street">'[2]Key Assumptions'!$I$16</definedName>
    <definedName name="sube">#REF!</definedName>
    <definedName name="sube1">#REF!</definedName>
    <definedName name="sube2">#REF!</definedName>
    <definedName name="sublease">#REF!</definedName>
    <definedName name="sublease_discount">[3]Reserve!$Q$2</definedName>
    <definedName name="sublease_end">[3]Sublease!$S$6</definedName>
    <definedName name="sublease_start">[3]Sublease!$S$4</definedName>
    <definedName name="sublease_TI">[3]Sublease!$W$24</definedName>
    <definedName name="SubleaseLossStart">[3]Reserve!$L$3</definedName>
    <definedName name="subleasemonths">'[3]NPV sublease'!$D$1</definedName>
    <definedName name="subleaseyears">[3]Sublease!$W$6</definedName>
    <definedName name="subn">#REF!</definedName>
    <definedName name="SystemGridEnd">#REF!</definedName>
    <definedName name="Target">#REF!</definedName>
    <definedName name="TargetDate">#REF!</definedName>
    <definedName name="TaskStatus">#REF!</definedName>
    <definedName name="tax">#REF!</definedName>
    <definedName name="terminate1">#REF!</definedName>
    <definedName name="terminate2">#REF!</definedName>
    <definedName name="TerminatePercentOne">'[3]Exit One'!$J$19</definedName>
    <definedName name="test_A">'[3]Lease Test'!$Q$31</definedName>
    <definedName name="test_B">'[3]Lease Test'!$Q$36</definedName>
    <definedName name="test_C">'[3]Lease Test'!$Q$41</definedName>
    <definedName name="test_D">'[3]Lease Test'!$Q$49</definedName>
    <definedName name="TIallowance">'[3]New Real Estate'!$W$34</definedName>
    <definedName name="TIdate">'[3]New Real Estate'!$S$36</definedName>
    <definedName name="totalbldgs">'[5]Building 1 Data'!$K$11</definedName>
    <definedName name="totElectricCost">'[5]General Information'!$H$290</definedName>
    <definedName name="totEnergy">'[5]General Information'!$E$290</definedName>
    <definedName name="TreatVolUnits">'[5]Linked Cells (hidden)'!$C$11:$C$12</definedName>
    <definedName name="truefalse">#REF!</definedName>
    <definedName name="type_ok">#REF!</definedName>
    <definedName name="unit">'[3]ECI Summary'!$M$13</definedName>
    <definedName name="Units">#REF!</definedName>
    <definedName name="Units_Header">#REF!</definedName>
    <definedName name="UpfrontGain">[3]SaleLeaseback!$D$37</definedName>
    <definedName name="VATc">'[2]Key Assumptions'!$E$78</definedName>
    <definedName name="VATo">#REF!</definedName>
    <definedName name="VATr">#REF!</definedName>
    <definedName name="wacc">'[2]Key Assumptions'!$J$108</definedName>
    <definedName name="Weight_Cost">#REF!</definedName>
    <definedName name="Weight_Inconvenience">#REF!</definedName>
    <definedName name="Weight_Other">#REF!</definedName>
    <definedName name="Weight_Payback">#REF!</definedName>
    <definedName name="withinlease">'[3]NPV new'!$U$13:$U$214</definedName>
    <definedName name="workbookType">'[5]General Information'!$J$1</definedName>
    <definedName name="write_off1">'[3]Existing Assets &amp; Liabilities'!$T$25</definedName>
    <definedName name="write_off2">'[3]Existing Assets &amp; Liabilities'!$T$61</definedName>
    <definedName name="writeoff_date1">'[3]Existing Assets &amp; Liabilities'!$R$13</definedName>
    <definedName name="writeoff_date2">'[3]Existing Assets &amp; Liabilities'!$R$51</definedName>
    <definedName name="wtpActualElecCost">'[5]WTP Energy Usage'!$M$44</definedName>
    <definedName name="wtpActualElecUse">'[5]WTP Energy Usage'!$L$44</definedName>
    <definedName name="wtpCosts">'[5]WTP Energy Usage'!$M$29:$M$42</definedName>
    <definedName name="wtpElecUse">'[5]WTP Energy Usage'!$L$29:$L$42</definedName>
    <definedName name="wtpLoads">'[5]WTP Energy Usage'!$K$29:$K$42</definedName>
    <definedName name="wtpSitePercent">'[5]WTP Energy Usage'!$N$29:$N$42</definedName>
    <definedName name="wtpSysTypes">'[5]WTP Energy Usage'!$B$29:$B$43</definedName>
    <definedName name="wtpTotElecCost">'[5]WTP Energy Usage'!$M$43</definedName>
    <definedName name="wtpTotElecUse">'[5]WTP Energy Usage'!$L$43</definedName>
    <definedName name="wwtpActualElecCost">'[5]WWTP Energy Usage'!$M$52</definedName>
    <definedName name="wwtpActualElecUse">'[5]WWTP Energy Usage'!$L$52</definedName>
    <definedName name="wwtpCosts">'[5]WWTP Energy Usage'!$M$30:$M$50</definedName>
    <definedName name="wwtpElecUse">'[5]WWTP Energy Usage'!$L$30:$L$50</definedName>
    <definedName name="wwtpLoads">'[5]WWTP Energy Usage'!$K$30:$K$50</definedName>
    <definedName name="wwtpSitePercent">'[5]WWTP Energy Usage'!$N$30:$N$50</definedName>
    <definedName name="wwtpSysTypes">'[5]WWTP Energy Usage'!$B$30:$B$51</definedName>
    <definedName name="wwtpTotElecCost">'[5]WWTP Energy Usage'!$M$51</definedName>
    <definedName name="wwtpTotElecUse">'[5]WWTP Energy Usage'!$L$51</definedName>
    <definedName name="year">'[5]Linked Cells (hidden)'!$G$3:$G$28</definedName>
    <definedName name="years_opex_owned">'[3]New Real Estate'!$U$14</definedName>
    <definedName name="YesNo">#REF!</definedName>
  </definedNames>
  <calcPr calcId="15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65" i="20" l="1"/>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L65" i="20"/>
  <c r="M65" i="20"/>
  <c r="N65" i="20"/>
  <c r="K65" i="20"/>
  <c r="G46" i="20"/>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L3" i="6"/>
  <c r="DF4" i="21"/>
  <c r="L4" i="21"/>
  <c r="M4" i="21"/>
  <c r="N4" i="21"/>
  <c r="O4" i="21"/>
  <c r="P4" i="21"/>
  <c r="Q4" i="21"/>
  <c r="R4" i="21"/>
  <c r="S4" i="21"/>
  <c r="T4" i="21"/>
  <c r="U4" i="21"/>
  <c r="V4" i="21"/>
  <c r="W4" i="21"/>
  <c r="X4" i="21"/>
  <c r="Y4" i="21"/>
  <c r="Z4" i="21"/>
  <c r="AA4" i="21"/>
  <c r="AB4" i="21"/>
  <c r="AC4" i="21"/>
  <c r="AD4" i="21"/>
  <c r="AE4" i="21"/>
  <c r="AF4" i="21"/>
  <c r="AG4" i="21"/>
  <c r="AH4" i="21"/>
  <c r="AI4" i="21"/>
  <c r="AJ4" i="21"/>
  <c r="AK4" i="21"/>
  <c r="AL4" i="21"/>
  <c r="AM4" i="21"/>
  <c r="AN4" i="21"/>
  <c r="AO4" i="21"/>
  <c r="AP4" i="21"/>
  <c r="AQ4" i="21"/>
  <c r="AR4" i="21"/>
  <c r="AS4" i="21"/>
  <c r="AT4" i="21"/>
  <c r="AU4" i="21"/>
  <c r="AV4" i="21"/>
  <c r="AW4" i="21"/>
  <c r="AX4" i="21"/>
  <c r="AY4" i="21"/>
  <c r="AZ4" i="21"/>
  <c r="BA4" i="21"/>
  <c r="BB4" i="21"/>
  <c r="BC4" i="21"/>
  <c r="BD4" i="21"/>
  <c r="BE4" i="21"/>
  <c r="BF4" i="21"/>
  <c r="BG4" i="21"/>
  <c r="BH4" i="21"/>
  <c r="BI4" i="21"/>
  <c r="BJ4" i="21"/>
  <c r="BK4" i="21"/>
  <c r="BL4" i="21"/>
  <c r="BM4" i="21"/>
  <c r="BN4" i="21"/>
  <c r="BO4" i="21"/>
  <c r="BP4" i="21"/>
  <c r="BQ4" i="21"/>
  <c r="BR4" i="21"/>
  <c r="BS4" i="21"/>
  <c r="BT4" i="21"/>
  <c r="BU4" i="21"/>
  <c r="BV4" i="21"/>
  <c r="BW4" i="21"/>
  <c r="BX4" i="21"/>
  <c r="BY4" i="21"/>
  <c r="BZ4" i="21"/>
  <c r="CA4" i="21"/>
  <c r="CB4" i="21"/>
  <c r="CC4" i="21"/>
  <c r="CD4" i="21"/>
  <c r="CE4" i="21"/>
  <c r="CF4" i="21"/>
  <c r="CG4" i="21"/>
  <c r="CH4" i="21"/>
  <c r="CI4" i="21"/>
  <c r="CJ4" i="21"/>
  <c r="CK4" i="21"/>
  <c r="CL4" i="21"/>
  <c r="CM4" i="21"/>
  <c r="CN4" i="21"/>
  <c r="CO4" i="21"/>
  <c r="CP4" i="21"/>
  <c r="CQ4" i="21"/>
  <c r="CR4" i="21"/>
  <c r="CS4" i="21"/>
  <c r="CT4" i="21"/>
  <c r="CU4" i="21"/>
  <c r="CV4" i="21"/>
  <c r="CW4" i="21"/>
  <c r="CX4" i="21"/>
  <c r="CY4" i="21"/>
  <c r="CZ4" i="21"/>
  <c r="DA4" i="21"/>
  <c r="DB4" i="21"/>
  <c r="DC4" i="21"/>
  <c r="DD4" i="21"/>
  <c r="DE4" i="21"/>
  <c r="K4" i="21"/>
  <c r="DF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K4" i="20"/>
  <c r="L4" i="19"/>
  <c r="M4" i="19"/>
  <c r="N4" i="19"/>
  <c r="O4" i="19"/>
  <c r="P4" i="19"/>
  <c r="Q4" i="19"/>
  <c r="R4" i="19"/>
  <c r="S4" i="19"/>
  <c r="T4" i="19"/>
  <c r="U4" i="19"/>
  <c r="V4" i="19"/>
  <c r="W4" i="19"/>
  <c r="X4" i="19"/>
  <c r="Y4" i="19"/>
  <c r="Z4" i="19"/>
  <c r="AA4" i="19"/>
  <c r="AB4" i="19"/>
  <c r="AC4" i="19"/>
  <c r="AD4" i="19"/>
  <c r="AE4" i="19"/>
  <c r="AF4" i="19"/>
  <c r="AG4" i="19"/>
  <c r="AH4" i="19"/>
  <c r="AI4" i="19"/>
  <c r="AJ4" i="19"/>
  <c r="AK4" i="19"/>
  <c r="AL4" i="19"/>
  <c r="AM4" i="19"/>
  <c r="AN4" i="19"/>
  <c r="AO4" i="19"/>
  <c r="AP4" i="19"/>
  <c r="AQ4" i="19"/>
  <c r="AR4" i="19"/>
  <c r="AS4" i="19"/>
  <c r="AT4" i="19"/>
  <c r="AU4" i="19"/>
  <c r="AV4" i="19"/>
  <c r="AW4" i="19"/>
  <c r="AX4" i="19"/>
  <c r="AY4" i="19"/>
  <c r="AZ4" i="19"/>
  <c r="BA4" i="19"/>
  <c r="BB4" i="19"/>
  <c r="BC4" i="19"/>
  <c r="BD4" i="19"/>
  <c r="BE4" i="19"/>
  <c r="BF4" i="19"/>
  <c r="BG4" i="19"/>
  <c r="BH4" i="19"/>
  <c r="BI4" i="19"/>
  <c r="BJ4" i="19"/>
  <c r="BK4" i="19"/>
  <c r="BL4" i="19"/>
  <c r="BM4" i="19"/>
  <c r="BN4" i="19"/>
  <c r="BO4" i="19"/>
  <c r="BP4" i="19"/>
  <c r="BQ4" i="19"/>
  <c r="BR4" i="19"/>
  <c r="BS4" i="19"/>
  <c r="BT4" i="19"/>
  <c r="BU4" i="19"/>
  <c r="BV4" i="19"/>
  <c r="BW4" i="19"/>
  <c r="BX4" i="19"/>
  <c r="BY4" i="19"/>
  <c r="BZ4" i="19"/>
  <c r="CA4" i="19"/>
  <c r="CB4" i="19"/>
  <c r="CC4" i="19"/>
  <c r="CD4" i="19"/>
  <c r="CE4" i="19"/>
  <c r="CF4" i="19"/>
  <c r="CG4" i="19"/>
  <c r="CH4" i="19"/>
  <c r="CI4" i="19"/>
  <c r="CJ4" i="19"/>
  <c r="CK4" i="19"/>
  <c r="CL4" i="19"/>
  <c r="CM4" i="19"/>
  <c r="CN4" i="19"/>
  <c r="CO4" i="19"/>
  <c r="CP4" i="19"/>
  <c r="CQ4" i="19"/>
  <c r="CR4" i="19"/>
  <c r="CS4" i="19"/>
  <c r="CT4" i="19"/>
  <c r="CU4" i="19"/>
  <c r="CV4" i="19"/>
  <c r="CW4" i="19"/>
  <c r="CX4" i="19"/>
  <c r="CY4" i="19"/>
  <c r="CZ4" i="19"/>
  <c r="DA4" i="19"/>
  <c r="DB4" i="19"/>
  <c r="DC4" i="19"/>
  <c r="DD4" i="19"/>
  <c r="DE4" i="19"/>
  <c r="DF4" i="19"/>
  <c r="K4" i="19"/>
  <c r="L4" i="10"/>
  <c r="M4" i="10"/>
  <c r="N4" i="10"/>
  <c r="O4" i="10"/>
  <c r="P4" i="10"/>
  <c r="Q4" i="10"/>
  <c r="R4" i="10"/>
  <c r="S4" i="10"/>
  <c r="T4" i="10"/>
  <c r="U4" i="10"/>
  <c r="V4" i="10"/>
  <c r="W4" i="10"/>
  <c r="X4" i="10"/>
  <c r="Y4" i="10"/>
  <c r="Z4" i="10"/>
  <c r="AA4" i="10"/>
  <c r="AB4" i="10"/>
  <c r="AC4" i="10"/>
  <c r="AD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BU4" i="10"/>
  <c r="BV4" i="10"/>
  <c r="BW4" i="10"/>
  <c r="BX4" i="10"/>
  <c r="BY4" i="10"/>
  <c r="BZ4" i="10"/>
  <c r="CA4" i="10"/>
  <c r="CB4" i="10"/>
  <c r="CC4" i="10"/>
  <c r="CD4" i="10"/>
  <c r="CE4" i="10"/>
  <c r="CF4" i="10"/>
  <c r="CG4" i="10"/>
  <c r="CH4" i="10"/>
  <c r="CI4" i="10"/>
  <c r="CJ4" i="10"/>
  <c r="CK4" i="10"/>
  <c r="CL4" i="10"/>
  <c r="CM4" i="10"/>
  <c r="CN4" i="10"/>
  <c r="CO4" i="10"/>
  <c r="CP4" i="10"/>
  <c r="CQ4" i="10"/>
  <c r="CR4" i="10"/>
  <c r="CS4" i="10"/>
  <c r="CT4" i="10"/>
  <c r="CU4" i="10"/>
  <c r="CV4" i="10"/>
  <c r="CW4" i="10"/>
  <c r="CX4" i="10"/>
  <c r="CY4" i="10"/>
  <c r="CZ4" i="10"/>
  <c r="DA4" i="10"/>
  <c r="DB4" i="10"/>
  <c r="DC4" i="10"/>
  <c r="DD4" i="10"/>
  <c r="DE4" i="10"/>
  <c r="DF4" i="10"/>
  <c r="K4" i="10"/>
  <c r="G2" i="6"/>
  <c r="I1" i="21"/>
  <c r="I1" i="20"/>
  <c r="I1" i="19"/>
  <c r="I1" i="10"/>
  <c r="G49" i="20"/>
  <c r="G48" i="20"/>
  <c r="G47" i="20"/>
  <c r="C28" i="6"/>
  <c r="D25" i="18"/>
  <c r="D28" i="6"/>
  <c r="H10" i="10"/>
  <c r="G120" i="10"/>
  <c r="H6" i="10"/>
  <c r="I120" i="10"/>
  <c r="H18" i="10"/>
  <c r="G121" i="10"/>
  <c r="H14" i="10"/>
  <c r="I121" i="10"/>
  <c r="F31" i="10"/>
  <c r="I31" i="10"/>
  <c r="H31" i="10"/>
  <c r="G124" i="10"/>
  <c r="H28" i="10"/>
  <c r="I124" i="10"/>
  <c r="K51" i="10"/>
  <c r="K53" i="10"/>
  <c r="L51" i="10"/>
  <c r="L53" i="10"/>
  <c r="M51" i="10"/>
  <c r="M53" i="10"/>
  <c r="N51" i="10"/>
  <c r="N53" i="10"/>
  <c r="O51" i="10"/>
  <c r="O53" i="10"/>
  <c r="P51" i="10"/>
  <c r="P53" i="10"/>
  <c r="Q51" i="10"/>
  <c r="Q53" i="10"/>
  <c r="R51" i="10"/>
  <c r="R53" i="10"/>
  <c r="S51" i="10"/>
  <c r="S53" i="10"/>
  <c r="T51" i="10"/>
  <c r="T53" i="10"/>
  <c r="U51" i="10"/>
  <c r="U53" i="10"/>
  <c r="V51" i="10"/>
  <c r="V53" i="10"/>
  <c r="W51" i="10"/>
  <c r="W53" i="10"/>
  <c r="X51" i="10"/>
  <c r="X53" i="10"/>
  <c r="Y51" i="10"/>
  <c r="Y53" i="10"/>
  <c r="Z51" i="10"/>
  <c r="Z53" i="10"/>
  <c r="AA51" i="10"/>
  <c r="AA53" i="10"/>
  <c r="AB51" i="10"/>
  <c r="AB53" i="10"/>
  <c r="AC51" i="10"/>
  <c r="AC53" i="10"/>
  <c r="AD51" i="10"/>
  <c r="AD53" i="10"/>
  <c r="AE51" i="10"/>
  <c r="AE53" i="10"/>
  <c r="AF51" i="10"/>
  <c r="AF53" i="10"/>
  <c r="AG51" i="10"/>
  <c r="AG53" i="10"/>
  <c r="AH51" i="10"/>
  <c r="AH53" i="10"/>
  <c r="AI51" i="10"/>
  <c r="AI53" i="10"/>
  <c r="AJ51" i="10"/>
  <c r="AJ53" i="10"/>
  <c r="AK51" i="10"/>
  <c r="AK53" i="10"/>
  <c r="AL51" i="10"/>
  <c r="AL53" i="10"/>
  <c r="AM51" i="10"/>
  <c r="AM53" i="10"/>
  <c r="AN51" i="10"/>
  <c r="AN53" i="10"/>
  <c r="AO51" i="10"/>
  <c r="AO53" i="10"/>
  <c r="AP51" i="10"/>
  <c r="AP53" i="10"/>
  <c r="AQ51" i="10"/>
  <c r="AQ53" i="10"/>
  <c r="AR51" i="10"/>
  <c r="AR53" i="10"/>
  <c r="AS51" i="10"/>
  <c r="AS53" i="10"/>
  <c r="AT51" i="10"/>
  <c r="AT53" i="10"/>
  <c r="AU51" i="10"/>
  <c r="AU53" i="10"/>
  <c r="AV51" i="10"/>
  <c r="AV53" i="10"/>
  <c r="AW51" i="10"/>
  <c r="AW53" i="10"/>
  <c r="AX51" i="10"/>
  <c r="AX53" i="10"/>
  <c r="AY51" i="10"/>
  <c r="AY53" i="10"/>
  <c r="AZ51" i="10"/>
  <c r="AZ53" i="10"/>
  <c r="BA51" i="10"/>
  <c r="BA53" i="10"/>
  <c r="BB51" i="10"/>
  <c r="BB53" i="10"/>
  <c r="BC51" i="10"/>
  <c r="BC53" i="10"/>
  <c r="BD51" i="10"/>
  <c r="BD53" i="10"/>
  <c r="BE51" i="10"/>
  <c r="BE53" i="10"/>
  <c r="BF51" i="10"/>
  <c r="BF53" i="10"/>
  <c r="BG51" i="10"/>
  <c r="BG53" i="10"/>
  <c r="BH51" i="10"/>
  <c r="BH53" i="10"/>
  <c r="BI51" i="10"/>
  <c r="BI53" i="10"/>
  <c r="BJ51" i="10"/>
  <c r="BJ53" i="10"/>
  <c r="BK51" i="10"/>
  <c r="BK53" i="10"/>
  <c r="BL51" i="10"/>
  <c r="BL53" i="10"/>
  <c r="BM51" i="10"/>
  <c r="BM53" i="10"/>
  <c r="BN51" i="10"/>
  <c r="BN53" i="10"/>
  <c r="BO51" i="10"/>
  <c r="BO53" i="10"/>
  <c r="BP51" i="10"/>
  <c r="BP53" i="10"/>
  <c r="BQ51" i="10"/>
  <c r="BQ53" i="10"/>
  <c r="BR51" i="10"/>
  <c r="BR53" i="10"/>
  <c r="BS51" i="10"/>
  <c r="BS53" i="10"/>
  <c r="BT51" i="10"/>
  <c r="BT53" i="10"/>
  <c r="BU51" i="10"/>
  <c r="BU53" i="10"/>
  <c r="BV51" i="10"/>
  <c r="BV53" i="10"/>
  <c r="BW51" i="10"/>
  <c r="BW53" i="10"/>
  <c r="BX51" i="10"/>
  <c r="BX53" i="10"/>
  <c r="BY51" i="10"/>
  <c r="BY53" i="10"/>
  <c r="BZ51" i="10"/>
  <c r="BZ53" i="10"/>
  <c r="CA51" i="10"/>
  <c r="CA53" i="10"/>
  <c r="CB51" i="10"/>
  <c r="CB53" i="10"/>
  <c r="CC51" i="10"/>
  <c r="CC53" i="10"/>
  <c r="CD51" i="10"/>
  <c r="CD53" i="10"/>
  <c r="CE51" i="10"/>
  <c r="CE53" i="10"/>
  <c r="CF51" i="10"/>
  <c r="CF53" i="10"/>
  <c r="CG51" i="10"/>
  <c r="CG53" i="10"/>
  <c r="CH51" i="10"/>
  <c r="CH53" i="10"/>
  <c r="CI51" i="10"/>
  <c r="CI53" i="10"/>
  <c r="CJ51" i="10"/>
  <c r="CJ53" i="10"/>
  <c r="CK51" i="10"/>
  <c r="CK53" i="10"/>
  <c r="CL51" i="10"/>
  <c r="CL53" i="10"/>
  <c r="CM51" i="10"/>
  <c r="CM53" i="10"/>
  <c r="CN51" i="10"/>
  <c r="CN53" i="10"/>
  <c r="CO51" i="10"/>
  <c r="CO53" i="10"/>
  <c r="CP51" i="10"/>
  <c r="CP53" i="10"/>
  <c r="CQ51" i="10"/>
  <c r="CQ53" i="10"/>
  <c r="CR51" i="10"/>
  <c r="CR53" i="10"/>
  <c r="CS51" i="10"/>
  <c r="CS53" i="10"/>
  <c r="CT51" i="10"/>
  <c r="CT53" i="10"/>
  <c r="CU51" i="10"/>
  <c r="CU53" i="10"/>
  <c r="CV51" i="10"/>
  <c r="CV53" i="10"/>
  <c r="CW51" i="10"/>
  <c r="CW53" i="10"/>
  <c r="CX51" i="10"/>
  <c r="CX53" i="10"/>
  <c r="CY51" i="10"/>
  <c r="CY53" i="10"/>
  <c r="CZ51" i="10"/>
  <c r="CZ53" i="10"/>
  <c r="DA51" i="10"/>
  <c r="DA53" i="10"/>
  <c r="DB51" i="10"/>
  <c r="DB53" i="10"/>
  <c r="DC51" i="10"/>
  <c r="DC53" i="10"/>
  <c r="DD51" i="10"/>
  <c r="DD53" i="10"/>
  <c r="DE51" i="10"/>
  <c r="DE53" i="10"/>
  <c r="DF51" i="10"/>
  <c r="DF53" i="10"/>
  <c r="I53" i="10"/>
  <c r="H53" i="10"/>
  <c r="G127" i="10"/>
  <c r="H49" i="10"/>
  <c r="I127" i="10"/>
  <c r="G135" i="10"/>
  <c r="C29" i="24"/>
  <c r="C98" i="10"/>
  <c r="C27" i="24"/>
  <c r="C99" i="10"/>
  <c r="E98" i="10"/>
  <c r="E99" i="10"/>
  <c r="I100" i="10"/>
  <c r="H100" i="10"/>
  <c r="H96" i="10"/>
  <c r="I135" i="10"/>
  <c r="H11" i="22"/>
  <c r="G102" i="22"/>
  <c r="H8" i="22"/>
  <c r="I102" i="22"/>
  <c r="H17" i="22"/>
  <c r="G103" i="22"/>
  <c r="H14" i="22"/>
  <c r="I103" i="22"/>
  <c r="H23" i="22"/>
  <c r="G104" i="22"/>
  <c r="H20" i="22"/>
  <c r="I104" i="22"/>
  <c r="H28" i="22"/>
  <c r="G105" i="22"/>
  <c r="H26" i="22"/>
  <c r="I105" i="22"/>
  <c r="L101" i="22"/>
  <c r="G93" i="10"/>
  <c r="H37" i="22"/>
  <c r="G107" i="22"/>
  <c r="H34" i="22"/>
  <c r="I107" i="22"/>
  <c r="H43" i="22"/>
  <c r="G108" i="22"/>
  <c r="H40" i="22"/>
  <c r="I108" i="22"/>
  <c r="H49" i="22"/>
  <c r="G109" i="22"/>
  <c r="H46" i="22"/>
  <c r="I109" i="22"/>
  <c r="H55" i="22"/>
  <c r="G110" i="22"/>
  <c r="H52" i="22"/>
  <c r="I110" i="22"/>
  <c r="H61" i="22"/>
  <c r="G111" i="22"/>
  <c r="H58" i="22"/>
  <c r="I111" i="22"/>
  <c r="H67" i="22"/>
  <c r="G112" i="22"/>
  <c r="H64" i="22"/>
  <c r="I112" i="22"/>
  <c r="H73" i="22"/>
  <c r="G113" i="22"/>
  <c r="H70" i="22"/>
  <c r="I113" i="22"/>
  <c r="H79" i="22"/>
  <c r="G114" i="22"/>
  <c r="H76" i="22"/>
  <c r="I114" i="22"/>
  <c r="H85" i="22"/>
  <c r="G115" i="22"/>
  <c r="H82" i="22"/>
  <c r="I115" i="22"/>
  <c r="H92" i="22"/>
  <c r="G116" i="22"/>
  <c r="H89" i="22"/>
  <c r="I116" i="22"/>
  <c r="L106" i="22"/>
  <c r="G94" i="10"/>
  <c r="F93" i="10"/>
  <c r="I94" i="10"/>
  <c r="H94" i="10"/>
  <c r="G134" i="10"/>
  <c r="H92" i="10"/>
  <c r="I134" i="10"/>
  <c r="G136" i="10"/>
  <c r="H106" i="10"/>
  <c r="H102" i="10"/>
  <c r="I136" i="10"/>
  <c r="I144" i="10"/>
  <c r="F120" i="10"/>
  <c r="F121" i="10"/>
  <c r="F124" i="10"/>
  <c r="F127" i="10"/>
  <c r="F134" i="10"/>
  <c r="F136" i="10"/>
  <c r="F144" i="10"/>
  <c r="M10" i="10"/>
  <c r="M6" i="10"/>
  <c r="M120" i="10"/>
  <c r="M18" i="10"/>
  <c r="M14" i="10"/>
  <c r="M121" i="10"/>
  <c r="M25" i="10"/>
  <c r="G122" i="10"/>
  <c r="M22" i="10"/>
  <c r="M122" i="10"/>
  <c r="M31" i="10"/>
  <c r="M30" i="10"/>
  <c r="M124" i="10"/>
  <c r="M34" i="10"/>
  <c r="G125" i="10"/>
  <c r="M33" i="10"/>
  <c r="M125" i="10"/>
  <c r="M42" i="10"/>
  <c r="G126" i="10"/>
  <c r="M37" i="10"/>
  <c r="M126" i="10"/>
  <c r="M50" i="10"/>
  <c r="M127" i="10"/>
  <c r="M60" i="10"/>
  <c r="G128" i="10"/>
  <c r="M57" i="10"/>
  <c r="M128" i="10"/>
  <c r="G129" i="10"/>
  <c r="M58" i="10"/>
  <c r="M129" i="10"/>
  <c r="M66" i="10"/>
  <c r="G130" i="10"/>
  <c r="M64" i="10"/>
  <c r="M130" i="10"/>
  <c r="M73" i="10"/>
  <c r="G131" i="10"/>
  <c r="M70" i="10"/>
  <c r="M131" i="10"/>
  <c r="G132" i="10"/>
  <c r="M80" i="10"/>
  <c r="M77" i="10"/>
  <c r="M132" i="10"/>
  <c r="G133" i="10"/>
  <c r="M88" i="10"/>
  <c r="M84" i="10"/>
  <c r="M133" i="10"/>
  <c r="M94" i="10"/>
  <c r="M92" i="10"/>
  <c r="M134" i="10"/>
  <c r="M97" i="10"/>
  <c r="M98" i="10"/>
  <c r="M99" i="10"/>
  <c r="M100" i="10"/>
  <c r="M96" i="10"/>
  <c r="M135" i="10"/>
  <c r="M106" i="10"/>
  <c r="M102" i="10"/>
  <c r="M136" i="10"/>
  <c r="M139" i="10"/>
  <c r="N10" i="10"/>
  <c r="N6" i="10"/>
  <c r="N120" i="10"/>
  <c r="N18" i="10"/>
  <c r="N14" i="10"/>
  <c r="N121" i="10"/>
  <c r="N25" i="10"/>
  <c r="N22" i="10"/>
  <c r="N122" i="10"/>
  <c r="N31" i="10"/>
  <c r="N30" i="10"/>
  <c r="N124" i="10"/>
  <c r="N34" i="10"/>
  <c r="N33" i="10"/>
  <c r="N125" i="10"/>
  <c r="N42" i="10"/>
  <c r="N37" i="10"/>
  <c r="N126" i="10"/>
  <c r="N50" i="10"/>
  <c r="N127" i="10"/>
  <c r="N60" i="10"/>
  <c r="N57" i="10"/>
  <c r="N128" i="10"/>
  <c r="N58" i="10"/>
  <c r="N129" i="10"/>
  <c r="N66" i="10"/>
  <c r="N64" i="10"/>
  <c r="N130" i="10"/>
  <c r="N73" i="10"/>
  <c r="N70" i="10"/>
  <c r="N131" i="10"/>
  <c r="N80" i="10"/>
  <c r="N77" i="10"/>
  <c r="N132" i="10"/>
  <c r="N88" i="10"/>
  <c r="N84" i="10"/>
  <c r="N133" i="10"/>
  <c r="N94" i="10"/>
  <c r="N92" i="10"/>
  <c r="N134" i="10"/>
  <c r="N97" i="10"/>
  <c r="N98" i="10"/>
  <c r="N99" i="10"/>
  <c r="N100" i="10"/>
  <c r="N96" i="10"/>
  <c r="N135" i="10"/>
  <c r="N106" i="10"/>
  <c r="N102" i="10"/>
  <c r="N136" i="10"/>
  <c r="N139" i="10"/>
  <c r="O10" i="10"/>
  <c r="O6" i="10"/>
  <c r="O120" i="10"/>
  <c r="O18" i="10"/>
  <c r="O14" i="10"/>
  <c r="O121" i="10"/>
  <c r="O25" i="10"/>
  <c r="O22" i="10"/>
  <c r="O122" i="10"/>
  <c r="O31" i="10"/>
  <c r="O30" i="10"/>
  <c r="O124" i="10"/>
  <c r="O34" i="10"/>
  <c r="O33" i="10"/>
  <c r="O125" i="10"/>
  <c r="O42" i="10"/>
  <c r="O37" i="10"/>
  <c r="O126" i="10"/>
  <c r="O50" i="10"/>
  <c r="O127" i="10"/>
  <c r="O60" i="10"/>
  <c r="O57" i="10"/>
  <c r="O128" i="10"/>
  <c r="O58" i="10"/>
  <c r="O129" i="10"/>
  <c r="O66" i="10"/>
  <c r="O64" i="10"/>
  <c r="O130" i="10"/>
  <c r="O73" i="10"/>
  <c r="O70" i="10"/>
  <c r="O131" i="10"/>
  <c r="O80" i="10"/>
  <c r="O77" i="10"/>
  <c r="O132" i="10"/>
  <c r="O88" i="10"/>
  <c r="O84" i="10"/>
  <c r="O133" i="10"/>
  <c r="O94" i="10"/>
  <c r="O92" i="10"/>
  <c r="O134" i="10"/>
  <c r="O97" i="10"/>
  <c r="O98" i="10"/>
  <c r="O99" i="10"/>
  <c r="O100" i="10"/>
  <c r="O96" i="10"/>
  <c r="O135" i="10"/>
  <c r="O106" i="10"/>
  <c r="O102" i="10"/>
  <c r="O136" i="10"/>
  <c r="O139" i="10"/>
  <c r="P10" i="10"/>
  <c r="P6" i="10"/>
  <c r="P120" i="10"/>
  <c r="P18" i="10"/>
  <c r="P14" i="10"/>
  <c r="P121" i="10"/>
  <c r="P25" i="10"/>
  <c r="P22" i="10"/>
  <c r="P122" i="10"/>
  <c r="P31" i="10"/>
  <c r="P30" i="10"/>
  <c r="P124" i="10"/>
  <c r="P34" i="10"/>
  <c r="P33" i="10"/>
  <c r="P125" i="10"/>
  <c r="P42" i="10"/>
  <c r="P37" i="10"/>
  <c r="P126" i="10"/>
  <c r="P50" i="10"/>
  <c r="P127" i="10"/>
  <c r="P60" i="10"/>
  <c r="P57" i="10"/>
  <c r="P128" i="10"/>
  <c r="P58" i="10"/>
  <c r="P129" i="10"/>
  <c r="P66" i="10"/>
  <c r="P64" i="10"/>
  <c r="P130" i="10"/>
  <c r="P73" i="10"/>
  <c r="P70" i="10"/>
  <c r="P131" i="10"/>
  <c r="P80" i="10"/>
  <c r="P77" i="10"/>
  <c r="P132" i="10"/>
  <c r="P88" i="10"/>
  <c r="P84" i="10"/>
  <c r="P133" i="10"/>
  <c r="P94" i="10"/>
  <c r="P92" i="10"/>
  <c r="P134" i="10"/>
  <c r="P97" i="10"/>
  <c r="P98" i="10"/>
  <c r="P99" i="10"/>
  <c r="P100" i="10"/>
  <c r="P96" i="10"/>
  <c r="P135" i="10"/>
  <c r="P106" i="10"/>
  <c r="P102" i="10"/>
  <c r="P136" i="10"/>
  <c r="P139" i="10"/>
  <c r="Q10" i="10"/>
  <c r="Q6" i="10"/>
  <c r="Q120" i="10"/>
  <c r="Q18" i="10"/>
  <c r="Q14" i="10"/>
  <c r="Q121" i="10"/>
  <c r="Q25" i="10"/>
  <c r="Q22" i="10"/>
  <c r="Q122" i="10"/>
  <c r="Q31" i="10"/>
  <c r="Q30" i="10"/>
  <c r="Q124" i="10"/>
  <c r="Q34" i="10"/>
  <c r="Q33" i="10"/>
  <c r="Q125" i="10"/>
  <c r="Q42" i="10"/>
  <c r="Q37" i="10"/>
  <c r="Q126" i="10"/>
  <c r="Q50" i="10"/>
  <c r="Q127" i="10"/>
  <c r="Q60" i="10"/>
  <c r="Q57" i="10"/>
  <c r="Q128" i="10"/>
  <c r="Q58" i="10"/>
  <c r="Q129" i="10"/>
  <c r="Q66" i="10"/>
  <c r="Q64" i="10"/>
  <c r="Q130" i="10"/>
  <c r="Q73" i="10"/>
  <c r="Q70" i="10"/>
  <c r="Q131" i="10"/>
  <c r="Q80" i="10"/>
  <c r="Q77" i="10"/>
  <c r="Q132" i="10"/>
  <c r="Q88" i="10"/>
  <c r="Q84" i="10"/>
  <c r="Q133" i="10"/>
  <c r="Q94" i="10"/>
  <c r="Q92" i="10"/>
  <c r="Q134" i="10"/>
  <c r="Q97" i="10"/>
  <c r="Q98" i="10"/>
  <c r="Q99" i="10"/>
  <c r="Q100" i="10"/>
  <c r="Q96" i="10"/>
  <c r="Q135" i="10"/>
  <c r="Q106" i="10"/>
  <c r="Q102" i="10"/>
  <c r="Q136" i="10"/>
  <c r="Q139" i="10"/>
  <c r="R10" i="10"/>
  <c r="R6" i="10"/>
  <c r="R120" i="10"/>
  <c r="R18" i="10"/>
  <c r="R14" i="10"/>
  <c r="R121" i="10"/>
  <c r="R25" i="10"/>
  <c r="R22" i="10"/>
  <c r="R122" i="10"/>
  <c r="R31" i="10"/>
  <c r="R30" i="10"/>
  <c r="R124" i="10"/>
  <c r="R34" i="10"/>
  <c r="R33" i="10"/>
  <c r="R125" i="10"/>
  <c r="R42" i="10"/>
  <c r="R37" i="10"/>
  <c r="R126" i="10"/>
  <c r="R50" i="10"/>
  <c r="R127" i="10"/>
  <c r="R60" i="10"/>
  <c r="R57" i="10"/>
  <c r="R128" i="10"/>
  <c r="R58" i="10"/>
  <c r="R129" i="10"/>
  <c r="R66" i="10"/>
  <c r="R64" i="10"/>
  <c r="R130" i="10"/>
  <c r="R73" i="10"/>
  <c r="R70" i="10"/>
  <c r="R131" i="10"/>
  <c r="R80" i="10"/>
  <c r="R77" i="10"/>
  <c r="R132" i="10"/>
  <c r="R88" i="10"/>
  <c r="R84" i="10"/>
  <c r="R133" i="10"/>
  <c r="R94" i="10"/>
  <c r="R92" i="10"/>
  <c r="R134" i="10"/>
  <c r="R97" i="10"/>
  <c r="R98" i="10"/>
  <c r="R99" i="10"/>
  <c r="R100" i="10"/>
  <c r="R96" i="10"/>
  <c r="R135" i="10"/>
  <c r="R106" i="10"/>
  <c r="R102" i="10"/>
  <c r="R136" i="10"/>
  <c r="R139" i="10"/>
  <c r="S10" i="10"/>
  <c r="S6" i="10"/>
  <c r="S120" i="10"/>
  <c r="S18" i="10"/>
  <c r="S14" i="10"/>
  <c r="S121" i="10"/>
  <c r="S25" i="10"/>
  <c r="S22" i="10"/>
  <c r="S122" i="10"/>
  <c r="S31" i="10"/>
  <c r="S30" i="10"/>
  <c r="S124" i="10"/>
  <c r="S34" i="10"/>
  <c r="S33" i="10"/>
  <c r="S125" i="10"/>
  <c r="S42" i="10"/>
  <c r="S37" i="10"/>
  <c r="S126" i="10"/>
  <c r="S50" i="10"/>
  <c r="S127" i="10"/>
  <c r="S60" i="10"/>
  <c r="S57" i="10"/>
  <c r="S128" i="10"/>
  <c r="S58" i="10"/>
  <c r="S129" i="10"/>
  <c r="S66" i="10"/>
  <c r="S64" i="10"/>
  <c r="S130" i="10"/>
  <c r="S73" i="10"/>
  <c r="S70" i="10"/>
  <c r="S131" i="10"/>
  <c r="S80" i="10"/>
  <c r="S77" i="10"/>
  <c r="S132" i="10"/>
  <c r="S88" i="10"/>
  <c r="S84" i="10"/>
  <c r="S133" i="10"/>
  <c r="S94" i="10"/>
  <c r="S92" i="10"/>
  <c r="S134" i="10"/>
  <c r="S97" i="10"/>
  <c r="S98" i="10"/>
  <c r="S99" i="10"/>
  <c r="S100" i="10"/>
  <c r="S96" i="10"/>
  <c r="S135" i="10"/>
  <c r="S106" i="10"/>
  <c r="S102" i="10"/>
  <c r="S136" i="10"/>
  <c r="S139" i="10"/>
  <c r="T10" i="10"/>
  <c r="T6" i="10"/>
  <c r="T120" i="10"/>
  <c r="T18" i="10"/>
  <c r="T14" i="10"/>
  <c r="T121" i="10"/>
  <c r="T25" i="10"/>
  <c r="T22" i="10"/>
  <c r="T122" i="10"/>
  <c r="T31" i="10"/>
  <c r="T30" i="10"/>
  <c r="T124" i="10"/>
  <c r="T34" i="10"/>
  <c r="T33" i="10"/>
  <c r="T125" i="10"/>
  <c r="T42" i="10"/>
  <c r="T37" i="10"/>
  <c r="T126" i="10"/>
  <c r="T50" i="10"/>
  <c r="T127" i="10"/>
  <c r="T60" i="10"/>
  <c r="T57" i="10"/>
  <c r="T128" i="10"/>
  <c r="T58" i="10"/>
  <c r="T129" i="10"/>
  <c r="T66" i="10"/>
  <c r="T64" i="10"/>
  <c r="T130" i="10"/>
  <c r="T73" i="10"/>
  <c r="T70" i="10"/>
  <c r="T131" i="10"/>
  <c r="T80" i="10"/>
  <c r="T77" i="10"/>
  <c r="T132" i="10"/>
  <c r="T88" i="10"/>
  <c r="T84" i="10"/>
  <c r="T133" i="10"/>
  <c r="T94" i="10"/>
  <c r="T92" i="10"/>
  <c r="T134" i="10"/>
  <c r="T97" i="10"/>
  <c r="T98" i="10"/>
  <c r="T99" i="10"/>
  <c r="T100" i="10"/>
  <c r="T96" i="10"/>
  <c r="T135" i="10"/>
  <c r="T106" i="10"/>
  <c r="T102" i="10"/>
  <c r="T136" i="10"/>
  <c r="T139" i="10"/>
  <c r="U10" i="10"/>
  <c r="U6" i="10"/>
  <c r="U120" i="10"/>
  <c r="U18" i="10"/>
  <c r="U14" i="10"/>
  <c r="U121" i="10"/>
  <c r="U25" i="10"/>
  <c r="U22" i="10"/>
  <c r="U122" i="10"/>
  <c r="U31" i="10"/>
  <c r="U30" i="10"/>
  <c r="U124" i="10"/>
  <c r="U34" i="10"/>
  <c r="U33" i="10"/>
  <c r="U125" i="10"/>
  <c r="U42" i="10"/>
  <c r="U37" i="10"/>
  <c r="U126" i="10"/>
  <c r="U50" i="10"/>
  <c r="U127" i="10"/>
  <c r="U60" i="10"/>
  <c r="U57" i="10"/>
  <c r="U128" i="10"/>
  <c r="U58" i="10"/>
  <c r="U129" i="10"/>
  <c r="U66" i="10"/>
  <c r="U64" i="10"/>
  <c r="U130" i="10"/>
  <c r="U73" i="10"/>
  <c r="U70" i="10"/>
  <c r="U131" i="10"/>
  <c r="U80" i="10"/>
  <c r="U77" i="10"/>
  <c r="U132" i="10"/>
  <c r="U88" i="10"/>
  <c r="U84" i="10"/>
  <c r="U133" i="10"/>
  <c r="U94" i="10"/>
  <c r="U92" i="10"/>
  <c r="U134" i="10"/>
  <c r="U97" i="10"/>
  <c r="U98" i="10"/>
  <c r="U99" i="10"/>
  <c r="U100" i="10"/>
  <c r="U96" i="10"/>
  <c r="U135" i="10"/>
  <c r="U106" i="10"/>
  <c r="U102" i="10"/>
  <c r="U136" i="10"/>
  <c r="U139" i="10"/>
  <c r="V10" i="10"/>
  <c r="V6" i="10"/>
  <c r="V120" i="10"/>
  <c r="V18" i="10"/>
  <c r="V14" i="10"/>
  <c r="V121" i="10"/>
  <c r="V25" i="10"/>
  <c r="V22" i="10"/>
  <c r="V122" i="10"/>
  <c r="V31" i="10"/>
  <c r="V30" i="10"/>
  <c r="V124" i="10"/>
  <c r="V34" i="10"/>
  <c r="V33" i="10"/>
  <c r="V125" i="10"/>
  <c r="V42" i="10"/>
  <c r="V37" i="10"/>
  <c r="V126" i="10"/>
  <c r="V50" i="10"/>
  <c r="V127" i="10"/>
  <c r="V60" i="10"/>
  <c r="V57" i="10"/>
  <c r="V128" i="10"/>
  <c r="V58" i="10"/>
  <c r="V129" i="10"/>
  <c r="V66" i="10"/>
  <c r="V64" i="10"/>
  <c r="V130" i="10"/>
  <c r="V73" i="10"/>
  <c r="V70" i="10"/>
  <c r="V131" i="10"/>
  <c r="V80" i="10"/>
  <c r="V77" i="10"/>
  <c r="V132" i="10"/>
  <c r="V88" i="10"/>
  <c r="V84" i="10"/>
  <c r="V133" i="10"/>
  <c r="V94" i="10"/>
  <c r="V92" i="10"/>
  <c r="V134" i="10"/>
  <c r="V97" i="10"/>
  <c r="V98" i="10"/>
  <c r="V99" i="10"/>
  <c r="V100" i="10"/>
  <c r="V96" i="10"/>
  <c r="V135" i="10"/>
  <c r="V106" i="10"/>
  <c r="V102" i="10"/>
  <c r="V136" i="10"/>
  <c r="V139" i="10"/>
  <c r="W10" i="10"/>
  <c r="W6" i="10"/>
  <c r="W120" i="10"/>
  <c r="W18" i="10"/>
  <c r="W14" i="10"/>
  <c r="W121" i="10"/>
  <c r="W25" i="10"/>
  <c r="W22" i="10"/>
  <c r="W122" i="10"/>
  <c r="W31" i="10"/>
  <c r="W30" i="10"/>
  <c r="W124" i="10"/>
  <c r="W34" i="10"/>
  <c r="W33" i="10"/>
  <c r="W125" i="10"/>
  <c r="W42" i="10"/>
  <c r="W37" i="10"/>
  <c r="W126" i="10"/>
  <c r="W50" i="10"/>
  <c r="W127" i="10"/>
  <c r="W60" i="10"/>
  <c r="W57" i="10"/>
  <c r="W128" i="10"/>
  <c r="W58" i="10"/>
  <c r="W129" i="10"/>
  <c r="W66" i="10"/>
  <c r="W64" i="10"/>
  <c r="W130" i="10"/>
  <c r="W73" i="10"/>
  <c r="W70" i="10"/>
  <c r="W131" i="10"/>
  <c r="W80" i="10"/>
  <c r="W77" i="10"/>
  <c r="W132" i="10"/>
  <c r="W88" i="10"/>
  <c r="W84" i="10"/>
  <c r="W133" i="10"/>
  <c r="W94" i="10"/>
  <c r="W92" i="10"/>
  <c r="W134" i="10"/>
  <c r="W97" i="10"/>
  <c r="W98" i="10"/>
  <c r="W99" i="10"/>
  <c r="W100" i="10"/>
  <c r="W96" i="10"/>
  <c r="W135" i="10"/>
  <c r="W106" i="10"/>
  <c r="W102" i="10"/>
  <c r="W136" i="10"/>
  <c r="W139" i="10"/>
  <c r="X10" i="10"/>
  <c r="X6" i="10"/>
  <c r="X120" i="10"/>
  <c r="X18" i="10"/>
  <c r="X14" i="10"/>
  <c r="X121" i="10"/>
  <c r="X25" i="10"/>
  <c r="X22" i="10"/>
  <c r="X122" i="10"/>
  <c r="X31" i="10"/>
  <c r="X30" i="10"/>
  <c r="X124" i="10"/>
  <c r="X34" i="10"/>
  <c r="X33" i="10"/>
  <c r="X125" i="10"/>
  <c r="X42" i="10"/>
  <c r="X37" i="10"/>
  <c r="X126" i="10"/>
  <c r="X50" i="10"/>
  <c r="X127" i="10"/>
  <c r="X60" i="10"/>
  <c r="X57" i="10"/>
  <c r="X128" i="10"/>
  <c r="X58" i="10"/>
  <c r="X129" i="10"/>
  <c r="X66" i="10"/>
  <c r="X64" i="10"/>
  <c r="X130" i="10"/>
  <c r="X73" i="10"/>
  <c r="X70" i="10"/>
  <c r="X131" i="10"/>
  <c r="X80" i="10"/>
  <c r="X77" i="10"/>
  <c r="X132" i="10"/>
  <c r="X88" i="10"/>
  <c r="X84" i="10"/>
  <c r="X133" i="10"/>
  <c r="X94" i="10"/>
  <c r="X92" i="10"/>
  <c r="X134" i="10"/>
  <c r="X97" i="10"/>
  <c r="X98" i="10"/>
  <c r="X99" i="10"/>
  <c r="X100" i="10"/>
  <c r="X96" i="10"/>
  <c r="X135" i="10"/>
  <c r="X106" i="10"/>
  <c r="X102" i="10"/>
  <c r="X136" i="10"/>
  <c r="X139" i="10"/>
  <c r="Y10" i="10"/>
  <c r="Y6" i="10"/>
  <c r="Y120" i="10"/>
  <c r="Y18" i="10"/>
  <c r="Y14" i="10"/>
  <c r="Y121" i="10"/>
  <c r="Y25" i="10"/>
  <c r="Y22" i="10"/>
  <c r="Y122" i="10"/>
  <c r="Y31" i="10"/>
  <c r="Y30" i="10"/>
  <c r="Y124" i="10"/>
  <c r="Y34" i="10"/>
  <c r="Y33" i="10"/>
  <c r="Y125" i="10"/>
  <c r="Y42" i="10"/>
  <c r="Y37" i="10"/>
  <c r="Y126" i="10"/>
  <c r="Y50" i="10"/>
  <c r="Y127" i="10"/>
  <c r="Y60" i="10"/>
  <c r="Y57" i="10"/>
  <c r="Y128" i="10"/>
  <c r="Y58" i="10"/>
  <c r="Y129" i="10"/>
  <c r="Y66" i="10"/>
  <c r="Y64" i="10"/>
  <c r="Y130" i="10"/>
  <c r="Y73" i="10"/>
  <c r="Y70" i="10"/>
  <c r="Y131" i="10"/>
  <c r="Y80" i="10"/>
  <c r="Y77" i="10"/>
  <c r="Y132" i="10"/>
  <c r="Y88" i="10"/>
  <c r="Y84" i="10"/>
  <c r="Y133" i="10"/>
  <c r="Y94" i="10"/>
  <c r="Y92" i="10"/>
  <c r="Y134" i="10"/>
  <c r="Y97" i="10"/>
  <c r="Y98" i="10"/>
  <c r="Y99" i="10"/>
  <c r="Y100" i="10"/>
  <c r="Y96" i="10"/>
  <c r="Y135" i="10"/>
  <c r="Y106" i="10"/>
  <c r="Y102" i="10"/>
  <c r="Y136" i="10"/>
  <c r="Y139" i="10"/>
  <c r="Z10" i="10"/>
  <c r="Z6" i="10"/>
  <c r="Z120" i="10"/>
  <c r="Z18" i="10"/>
  <c r="Z14" i="10"/>
  <c r="Z121" i="10"/>
  <c r="Z25" i="10"/>
  <c r="Z22" i="10"/>
  <c r="Z122" i="10"/>
  <c r="Z31" i="10"/>
  <c r="Z30" i="10"/>
  <c r="Z124" i="10"/>
  <c r="Z34" i="10"/>
  <c r="Z33" i="10"/>
  <c r="Z125" i="10"/>
  <c r="Z42" i="10"/>
  <c r="Z37" i="10"/>
  <c r="Z126" i="10"/>
  <c r="Z50" i="10"/>
  <c r="Z127" i="10"/>
  <c r="Z60" i="10"/>
  <c r="Z57" i="10"/>
  <c r="Z128" i="10"/>
  <c r="Z58" i="10"/>
  <c r="Z129" i="10"/>
  <c r="Z66" i="10"/>
  <c r="Z64" i="10"/>
  <c r="Z130" i="10"/>
  <c r="Z73" i="10"/>
  <c r="Z70" i="10"/>
  <c r="Z131" i="10"/>
  <c r="Z80" i="10"/>
  <c r="Z77" i="10"/>
  <c r="Z132" i="10"/>
  <c r="Z88" i="10"/>
  <c r="Z84" i="10"/>
  <c r="Z133" i="10"/>
  <c r="Z94" i="10"/>
  <c r="Z92" i="10"/>
  <c r="Z134" i="10"/>
  <c r="Z97" i="10"/>
  <c r="Z98" i="10"/>
  <c r="Z99" i="10"/>
  <c r="Z100" i="10"/>
  <c r="Z96" i="10"/>
  <c r="Z135" i="10"/>
  <c r="Z106" i="10"/>
  <c r="Z102" i="10"/>
  <c r="Z136" i="10"/>
  <c r="Z139" i="10"/>
  <c r="AA10" i="10"/>
  <c r="AA6" i="10"/>
  <c r="AA120" i="10"/>
  <c r="AA18" i="10"/>
  <c r="AA14" i="10"/>
  <c r="AA121" i="10"/>
  <c r="AA25" i="10"/>
  <c r="AA22" i="10"/>
  <c r="AA122" i="10"/>
  <c r="AA31" i="10"/>
  <c r="AA30" i="10"/>
  <c r="AA124" i="10"/>
  <c r="AA34" i="10"/>
  <c r="AA33" i="10"/>
  <c r="AA125" i="10"/>
  <c r="AA42" i="10"/>
  <c r="AA37" i="10"/>
  <c r="AA126" i="10"/>
  <c r="AA50" i="10"/>
  <c r="AA127" i="10"/>
  <c r="AA60" i="10"/>
  <c r="AA57" i="10"/>
  <c r="AA128" i="10"/>
  <c r="AA58" i="10"/>
  <c r="AA129" i="10"/>
  <c r="AA66" i="10"/>
  <c r="AA64" i="10"/>
  <c r="AA130" i="10"/>
  <c r="AA73" i="10"/>
  <c r="AA70" i="10"/>
  <c r="AA131" i="10"/>
  <c r="AA80" i="10"/>
  <c r="AA77" i="10"/>
  <c r="AA132" i="10"/>
  <c r="AA88" i="10"/>
  <c r="AA84" i="10"/>
  <c r="AA133" i="10"/>
  <c r="AA94" i="10"/>
  <c r="AA92" i="10"/>
  <c r="AA134" i="10"/>
  <c r="AA97" i="10"/>
  <c r="AA98" i="10"/>
  <c r="AA99" i="10"/>
  <c r="AA100" i="10"/>
  <c r="AA96" i="10"/>
  <c r="AA135" i="10"/>
  <c r="AA106" i="10"/>
  <c r="AA102" i="10"/>
  <c r="AA136" i="10"/>
  <c r="AA139" i="10"/>
  <c r="AB10" i="10"/>
  <c r="AB6" i="10"/>
  <c r="AB120" i="10"/>
  <c r="AB18" i="10"/>
  <c r="AB14" i="10"/>
  <c r="AB121" i="10"/>
  <c r="AB25" i="10"/>
  <c r="AB22" i="10"/>
  <c r="AB122" i="10"/>
  <c r="AB31" i="10"/>
  <c r="AB30" i="10"/>
  <c r="AB124" i="10"/>
  <c r="AB34" i="10"/>
  <c r="AB33" i="10"/>
  <c r="AB125" i="10"/>
  <c r="AB42" i="10"/>
  <c r="AB37" i="10"/>
  <c r="AB126" i="10"/>
  <c r="AB50" i="10"/>
  <c r="AB127" i="10"/>
  <c r="AB60" i="10"/>
  <c r="AB57" i="10"/>
  <c r="AB128" i="10"/>
  <c r="AB58" i="10"/>
  <c r="AB129" i="10"/>
  <c r="AB66" i="10"/>
  <c r="AB64" i="10"/>
  <c r="AB130" i="10"/>
  <c r="AB73" i="10"/>
  <c r="AB70" i="10"/>
  <c r="AB131" i="10"/>
  <c r="AB80" i="10"/>
  <c r="AB77" i="10"/>
  <c r="AB132" i="10"/>
  <c r="AB88" i="10"/>
  <c r="AB84" i="10"/>
  <c r="AB133" i="10"/>
  <c r="AB94" i="10"/>
  <c r="AB92" i="10"/>
  <c r="AB134" i="10"/>
  <c r="AB97" i="10"/>
  <c r="AB98" i="10"/>
  <c r="AB99" i="10"/>
  <c r="AB100" i="10"/>
  <c r="AB96" i="10"/>
  <c r="AB135" i="10"/>
  <c r="AB106" i="10"/>
  <c r="AB102" i="10"/>
  <c r="AB136" i="10"/>
  <c r="AB139" i="10"/>
  <c r="AC10" i="10"/>
  <c r="AC6" i="10"/>
  <c r="AC120" i="10"/>
  <c r="AC18" i="10"/>
  <c r="AC14" i="10"/>
  <c r="AC121" i="10"/>
  <c r="AC25" i="10"/>
  <c r="AC22" i="10"/>
  <c r="AC122" i="10"/>
  <c r="AC31" i="10"/>
  <c r="AC30" i="10"/>
  <c r="AC124" i="10"/>
  <c r="AC34" i="10"/>
  <c r="AC33" i="10"/>
  <c r="AC125" i="10"/>
  <c r="AC42" i="10"/>
  <c r="AC37" i="10"/>
  <c r="AC126" i="10"/>
  <c r="AC50" i="10"/>
  <c r="AC127" i="10"/>
  <c r="AC60" i="10"/>
  <c r="AC57" i="10"/>
  <c r="AC128" i="10"/>
  <c r="AC58" i="10"/>
  <c r="AC129" i="10"/>
  <c r="AC66" i="10"/>
  <c r="AC64" i="10"/>
  <c r="AC130" i="10"/>
  <c r="AC73" i="10"/>
  <c r="AC70" i="10"/>
  <c r="AC131" i="10"/>
  <c r="AC80" i="10"/>
  <c r="AC77" i="10"/>
  <c r="AC132" i="10"/>
  <c r="AC88" i="10"/>
  <c r="AC84" i="10"/>
  <c r="AC133" i="10"/>
  <c r="AC94" i="10"/>
  <c r="AC92" i="10"/>
  <c r="AC134" i="10"/>
  <c r="AC97" i="10"/>
  <c r="AC98" i="10"/>
  <c r="AC99" i="10"/>
  <c r="AC100" i="10"/>
  <c r="AC96" i="10"/>
  <c r="AC135" i="10"/>
  <c r="AC106" i="10"/>
  <c r="AC102" i="10"/>
  <c r="AC136" i="10"/>
  <c r="AC139" i="10"/>
  <c r="AD10" i="10"/>
  <c r="AD6" i="10"/>
  <c r="AD120" i="10"/>
  <c r="AD18" i="10"/>
  <c r="AD14" i="10"/>
  <c r="AD121" i="10"/>
  <c r="AD25" i="10"/>
  <c r="AD22" i="10"/>
  <c r="AD122" i="10"/>
  <c r="AD31" i="10"/>
  <c r="AD30" i="10"/>
  <c r="AD124" i="10"/>
  <c r="AD34" i="10"/>
  <c r="AD33" i="10"/>
  <c r="AD125" i="10"/>
  <c r="AD42" i="10"/>
  <c r="AD37" i="10"/>
  <c r="AD126" i="10"/>
  <c r="AD50" i="10"/>
  <c r="AD127" i="10"/>
  <c r="AD60" i="10"/>
  <c r="AD57" i="10"/>
  <c r="AD128" i="10"/>
  <c r="AD58" i="10"/>
  <c r="AD129" i="10"/>
  <c r="AD66" i="10"/>
  <c r="AD64" i="10"/>
  <c r="AD130" i="10"/>
  <c r="AD73" i="10"/>
  <c r="AD70" i="10"/>
  <c r="AD131" i="10"/>
  <c r="AD80" i="10"/>
  <c r="AD77" i="10"/>
  <c r="AD132" i="10"/>
  <c r="AD88" i="10"/>
  <c r="AD84" i="10"/>
  <c r="AD133" i="10"/>
  <c r="AD94" i="10"/>
  <c r="AD92" i="10"/>
  <c r="AD134" i="10"/>
  <c r="AD97" i="10"/>
  <c r="AD98" i="10"/>
  <c r="AD99" i="10"/>
  <c r="AD100" i="10"/>
  <c r="AD96" i="10"/>
  <c r="AD135" i="10"/>
  <c r="AD106" i="10"/>
  <c r="AD102" i="10"/>
  <c r="AD136" i="10"/>
  <c r="AD139" i="10"/>
  <c r="AE10" i="10"/>
  <c r="AE6" i="10"/>
  <c r="AE120" i="10"/>
  <c r="AE18" i="10"/>
  <c r="AE14" i="10"/>
  <c r="AE121" i="10"/>
  <c r="AE25" i="10"/>
  <c r="AE22" i="10"/>
  <c r="AE122" i="10"/>
  <c r="AE31" i="10"/>
  <c r="AE30" i="10"/>
  <c r="AE124" i="10"/>
  <c r="AE34" i="10"/>
  <c r="AE33" i="10"/>
  <c r="AE125" i="10"/>
  <c r="AE42" i="10"/>
  <c r="AE37" i="10"/>
  <c r="AE126" i="10"/>
  <c r="AE50" i="10"/>
  <c r="AE127" i="10"/>
  <c r="AE60" i="10"/>
  <c r="AE57" i="10"/>
  <c r="AE128" i="10"/>
  <c r="AE58" i="10"/>
  <c r="AE129" i="10"/>
  <c r="AE66" i="10"/>
  <c r="AE64" i="10"/>
  <c r="AE130" i="10"/>
  <c r="AE73" i="10"/>
  <c r="AE70" i="10"/>
  <c r="AE131" i="10"/>
  <c r="AE80" i="10"/>
  <c r="AE77" i="10"/>
  <c r="AE132" i="10"/>
  <c r="AE88" i="10"/>
  <c r="AE84" i="10"/>
  <c r="AE133" i="10"/>
  <c r="AE94" i="10"/>
  <c r="AE92" i="10"/>
  <c r="AE134" i="10"/>
  <c r="AE97" i="10"/>
  <c r="AE98" i="10"/>
  <c r="AE99" i="10"/>
  <c r="AE100" i="10"/>
  <c r="AE96" i="10"/>
  <c r="AE135" i="10"/>
  <c r="AE106" i="10"/>
  <c r="AE102" i="10"/>
  <c r="AE136" i="10"/>
  <c r="AE139" i="10"/>
  <c r="AF10" i="10"/>
  <c r="AF6" i="10"/>
  <c r="AF120" i="10"/>
  <c r="AF18" i="10"/>
  <c r="AF14" i="10"/>
  <c r="AF121" i="10"/>
  <c r="AF25" i="10"/>
  <c r="AF22" i="10"/>
  <c r="AF122" i="10"/>
  <c r="AF31" i="10"/>
  <c r="AF30" i="10"/>
  <c r="AF124" i="10"/>
  <c r="AF34" i="10"/>
  <c r="AF33" i="10"/>
  <c r="AF125" i="10"/>
  <c r="AF42" i="10"/>
  <c r="AF37" i="10"/>
  <c r="AF126" i="10"/>
  <c r="AF50" i="10"/>
  <c r="AF127" i="10"/>
  <c r="AF60" i="10"/>
  <c r="AF57" i="10"/>
  <c r="AF128" i="10"/>
  <c r="AF58" i="10"/>
  <c r="AF129" i="10"/>
  <c r="AF66" i="10"/>
  <c r="AF64" i="10"/>
  <c r="AF130" i="10"/>
  <c r="AF73" i="10"/>
  <c r="AF70" i="10"/>
  <c r="AF131" i="10"/>
  <c r="AF80" i="10"/>
  <c r="AF77" i="10"/>
  <c r="AF132" i="10"/>
  <c r="AF88" i="10"/>
  <c r="AF84" i="10"/>
  <c r="AF133" i="10"/>
  <c r="AF94" i="10"/>
  <c r="AF92" i="10"/>
  <c r="AF134" i="10"/>
  <c r="AF97" i="10"/>
  <c r="AF98" i="10"/>
  <c r="AF99" i="10"/>
  <c r="AF100" i="10"/>
  <c r="AF96" i="10"/>
  <c r="AF135" i="10"/>
  <c r="AF106" i="10"/>
  <c r="AF102" i="10"/>
  <c r="AF136" i="10"/>
  <c r="AF139" i="10"/>
  <c r="AG10" i="10"/>
  <c r="AG6" i="10"/>
  <c r="AG120" i="10"/>
  <c r="AG18" i="10"/>
  <c r="AG14" i="10"/>
  <c r="AG121" i="10"/>
  <c r="AG25" i="10"/>
  <c r="AG22" i="10"/>
  <c r="AG122" i="10"/>
  <c r="AG31" i="10"/>
  <c r="AG30" i="10"/>
  <c r="AG124" i="10"/>
  <c r="AG34" i="10"/>
  <c r="AG33" i="10"/>
  <c r="AG125" i="10"/>
  <c r="AG42" i="10"/>
  <c r="AG37" i="10"/>
  <c r="AG126" i="10"/>
  <c r="AG50" i="10"/>
  <c r="AG127" i="10"/>
  <c r="AG60" i="10"/>
  <c r="AG57" i="10"/>
  <c r="AG128" i="10"/>
  <c r="AG58" i="10"/>
  <c r="AG129" i="10"/>
  <c r="AG66" i="10"/>
  <c r="AG64" i="10"/>
  <c r="AG130" i="10"/>
  <c r="AG73" i="10"/>
  <c r="AG70" i="10"/>
  <c r="AG131" i="10"/>
  <c r="AG80" i="10"/>
  <c r="AG77" i="10"/>
  <c r="AG132" i="10"/>
  <c r="AG88" i="10"/>
  <c r="AG84" i="10"/>
  <c r="AG133" i="10"/>
  <c r="AG94" i="10"/>
  <c r="AG92" i="10"/>
  <c r="AG134" i="10"/>
  <c r="AG97" i="10"/>
  <c r="AG98" i="10"/>
  <c r="AG99" i="10"/>
  <c r="AG100" i="10"/>
  <c r="AG96" i="10"/>
  <c r="AG135" i="10"/>
  <c r="AG106" i="10"/>
  <c r="AG102" i="10"/>
  <c r="AG136" i="10"/>
  <c r="AG139" i="10"/>
  <c r="AH10" i="10"/>
  <c r="AH6" i="10"/>
  <c r="AH120" i="10"/>
  <c r="AH18" i="10"/>
  <c r="AH14" i="10"/>
  <c r="AH121" i="10"/>
  <c r="AH25" i="10"/>
  <c r="AH22" i="10"/>
  <c r="AH122" i="10"/>
  <c r="AH31" i="10"/>
  <c r="AH30" i="10"/>
  <c r="AH124" i="10"/>
  <c r="AH34" i="10"/>
  <c r="AH33" i="10"/>
  <c r="AH125" i="10"/>
  <c r="AH42" i="10"/>
  <c r="AH37" i="10"/>
  <c r="AH126" i="10"/>
  <c r="AH50" i="10"/>
  <c r="AH127" i="10"/>
  <c r="AH60" i="10"/>
  <c r="AH57" i="10"/>
  <c r="AH128" i="10"/>
  <c r="AH58" i="10"/>
  <c r="AH129" i="10"/>
  <c r="AH66" i="10"/>
  <c r="AH64" i="10"/>
  <c r="AH130" i="10"/>
  <c r="AH73" i="10"/>
  <c r="AH70" i="10"/>
  <c r="AH131" i="10"/>
  <c r="AH80" i="10"/>
  <c r="AH77" i="10"/>
  <c r="AH132" i="10"/>
  <c r="AH88" i="10"/>
  <c r="AH84" i="10"/>
  <c r="AH133" i="10"/>
  <c r="AH94" i="10"/>
  <c r="AH92" i="10"/>
  <c r="AH134" i="10"/>
  <c r="AH97" i="10"/>
  <c r="AH98" i="10"/>
  <c r="AH99" i="10"/>
  <c r="AH100" i="10"/>
  <c r="AH96" i="10"/>
  <c r="AH135" i="10"/>
  <c r="AH106" i="10"/>
  <c r="AH102" i="10"/>
  <c r="AH136" i="10"/>
  <c r="AH139" i="10"/>
  <c r="AI10" i="10"/>
  <c r="AI6" i="10"/>
  <c r="AI120" i="10"/>
  <c r="AI18" i="10"/>
  <c r="AI14" i="10"/>
  <c r="AI121" i="10"/>
  <c r="AI25" i="10"/>
  <c r="AI22" i="10"/>
  <c r="AI122" i="10"/>
  <c r="AI31" i="10"/>
  <c r="AI30" i="10"/>
  <c r="AI124" i="10"/>
  <c r="AI34" i="10"/>
  <c r="AI33" i="10"/>
  <c r="AI125" i="10"/>
  <c r="AI42" i="10"/>
  <c r="AI37" i="10"/>
  <c r="AI126" i="10"/>
  <c r="AI50" i="10"/>
  <c r="AI127" i="10"/>
  <c r="AI60" i="10"/>
  <c r="AI57" i="10"/>
  <c r="AI128" i="10"/>
  <c r="AI58" i="10"/>
  <c r="AI129" i="10"/>
  <c r="AI66" i="10"/>
  <c r="AI64" i="10"/>
  <c r="AI130" i="10"/>
  <c r="AI73" i="10"/>
  <c r="AI70" i="10"/>
  <c r="AI131" i="10"/>
  <c r="AI80" i="10"/>
  <c r="AI77" i="10"/>
  <c r="AI132" i="10"/>
  <c r="AI88" i="10"/>
  <c r="AI84" i="10"/>
  <c r="AI133" i="10"/>
  <c r="AI94" i="10"/>
  <c r="AI92" i="10"/>
  <c r="AI134" i="10"/>
  <c r="AI97" i="10"/>
  <c r="AI98" i="10"/>
  <c r="AI99" i="10"/>
  <c r="AI100" i="10"/>
  <c r="AI96" i="10"/>
  <c r="AI135" i="10"/>
  <c r="AI106" i="10"/>
  <c r="AI102" i="10"/>
  <c r="AI136" i="10"/>
  <c r="AI139" i="10"/>
  <c r="AJ10" i="10"/>
  <c r="AJ6" i="10"/>
  <c r="AJ120" i="10"/>
  <c r="AJ18" i="10"/>
  <c r="AJ14" i="10"/>
  <c r="AJ121" i="10"/>
  <c r="AJ25" i="10"/>
  <c r="AJ22" i="10"/>
  <c r="AJ122" i="10"/>
  <c r="AJ31" i="10"/>
  <c r="AJ30" i="10"/>
  <c r="AJ124" i="10"/>
  <c r="AJ34" i="10"/>
  <c r="AJ33" i="10"/>
  <c r="AJ125" i="10"/>
  <c r="AJ42" i="10"/>
  <c r="AJ37" i="10"/>
  <c r="AJ126" i="10"/>
  <c r="AJ50" i="10"/>
  <c r="AJ127" i="10"/>
  <c r="AJ60" i="10"/>
  <c r="AJ57" i="10"/>
  <c r="AJ128" i="10"/>
  <c r="AJ58" i="10"/>
  <c r="AJ129" i="10"/>
  <c r="AJ66" i="10"/>
  <c r="AJ64" i="10"/>
  <c r="AJ130" i="10"/>
  <c r="AJ73" i="10"/>
  <c r="AJ70" i="10"/>
  <c r="AJ131" i="10"/>
  <c r="AJ80" i="10"/>
  <c r="AJ77" i="10"/>
  <c r="AJ132" i="10"/>
  <c r="AJ88" i="10"/>
  <c r="AJ84" i="10"/>
  <c r="AJ133" i="10"/>
  <c r="AJ94" i="10"/>
  <c r="AJ92" i="10"/>
  <c r="AJ134" i="10"/>
  <c r="AJ97" i="10"/>
  <c r="AJ98" i="10"/>
  <c r="AJ99" i="10"/>
  <c r="AJ100" i="10"/>
  <c r="AJ96" i="10"/>
  <c r="AJ135" i="10"/>
  <c r="AJ106" i="10"/>
  <c r="AJ102" i="10"/>
  <c r="AJ136" i="10"/>
  <c r="AJ139" i="10"/>
  <c r="AK10" i="10"/>
  <c r="AK6" i="10"/>
  <c r="AK120" i="10"/>
  <c r="AK18" i="10"/>
  <c r="AK14" i="10"/>
  <c r="AK121" i="10"/>
  <c r="AK25" i="10"/>
  <c r="AK22" i="10"/>
  <c r="AK122" i="10"/>
  <c r="AK31" i="10"/>
  <c r="AK30" i="10"/>
  <c r="AK124" i="10"/>
  <c r="AK34" i="10"/>
  <c r="AK33" i="10"/>
  <c r="AK125" i="10"/>
  <c r="AK42" i="10"/>
  <c r="AK37" i="10"/>
  <c r="AK126" i="10"/>
  <c r="AK50" i="10"/>
  <c r="AK127" i="10"/>
  <c r="AK60" i="10"/>
  <c r="AK57" i="10"/>
  <c r="AK128" i="10"/>
  <c r="AK58" i="10"/>
  <c r="AK129" i="10"/>
  <c r="AK66" i="10"/>
  <c r="AK64" i="10"/>
  <c r="AK130" i="10"/>
  <c r="AK73" i="10"/>
  <c r="AK70" i="10"/>
  <c r="AK131" i="10"/>
  <c r="AK80" i="10"/>
  <c r="AK77" i="10"/>
  <c r="AK132" i="10"/>
  <c r="AK88" i="10"/>
  <c r="AK84" i="10"/>
  <c r="AK133" i="10"/>
  <c r="AK94" i="10"/>
  <c r="AK92" i="10"/>
  <c r="AK134" i="10"/>
  <c r="AK97" i="10"/>
  <c r="AK98" i="10"/>
  <c r="AK99" i="10"/>
  <c r="AK100" i="10"/>
  <c r="AK96" i="10"/>
  <c r="AK135" i="10"/>
  <c r="AK106" i="10"/>
  <c r="AK102" i="10"/>
  <c r="AK136" i="10"/>
  <c r="AK139" i="10"/>
  <c r="AL10" i="10"/>
  <c r="AL6" i="10"/>
  <c r="AL120" i="10"/>
  <c r="AL18" i="10"/>
  <c r="AL14" i="10"/>
  <c r="AL121" i="10"/>
  <c r="AL25" i="10"/>
  <c r="AL22" i="10"/>
  <c r="AL122" i="10"/>
  <c r="AL31" i="10"/>
  <c r="AL30" i="10"/>
  <c r="AL124" i="10"/>
  <c r="AL34" i="10"/>
  <c r="AL33" i="10"/>
  <c r="AL125" i="10"/>
  <c r="AL42" i="10"/>
  <c r="AL37" i="10"/>
  <c r="AL126" i="10"/>
  <c r="AL50" i="10"/>
  <c r="AL127" i="10"/>
  <c r="AL60" i="10"/>
  <c r="AL57" i="10"/>
  <c r="AL128" i="10"/>
  <c r="AL58" i="10"/>
  <c r="AL129" i="10"/>
  <c r="AL66" i="10"/>
  <c r="AL64" i="10"/>
  <c r="AL130" i="10"/>
  <c r="AL73" i="10"/>
  <c r="AL70" i="10"/>
  <c r="AL131" i="10"/>
  <c r="AL80" i="10"/>
  <c r="AL77" i="10"/>
  <c r="AL132" i="10"/>
  <c r="AL88" i="10"/>
  <c r="AL84" i="10"/>
  <c r="AL133" i="10"/>
  <c r="AL94" i="10"/>
  <c r="AL92" i="10"/>
  <c r="AL134" i="10"/>
  <c r="AL97" i="10"/>
  <c r="AL98" i="10"/>
  <c r="AL99" i="10"/>
  <c r="AL100" i="10"/>
  <c r="AL96" i="10"/>
  <c r="AL135" i="10"/>
  <c r="AL106" i="10"/>
  <c r="AL102" i="10"/>
  <c r="AL136" i="10"/>
  <c r="AL139" i="10"/>
  <c r="AM10" i="10"/>
  <c r="AM6" i="10"/>
  <c r="AM120" i="10"/>
  <c r="AM18" i="10"/>
  <c r="AM14" i="10"/>
  <c r="AM121" i="10"/>
  <c r="AM25" i="10"/>
  <c r="AM22" i="10"/>
  <c r="AM122" i="10"/>
  <c r="AM31" i="10"/>
  <c r="AM30" i="10"/>
  <c r="AM124" i="10"/>
  <c r="AM34" i="10"/>
  <c r="AM33" i="10"/>
  <c r="AM125" i="10"/>
  <c r="AM42" i="10"/>
  <c r="AM37" i="10"/>
  <c r="AM126" i="10"/>
  <c r="AM50" i="10"/>
  <c r="AM127" i="10"/>
  <c r="AM60" i="10"/>
  <c r="AM57" i="10"/>
  <c r="AM128" i="10"/>
  <c r="AM58" i="10"/>
  <c r="AM129" i="10"/>
  <c r="AM66" i="10"/>
  <c r="AM64" i="10"/>
  <c r="AM130" i="10"/>
  <c r="AM73" i="10"/>
  <c r="AM70" i="10"/>
  <c r="AM131" i="10"/>
  <c r="AM80" i="10"/>
  <c r="AM77" i="10"/>
  <c r="AM132" i="10"/>
  <c r="AM88" i="10"/>
  <c r="AM84" i="10"/>
  <c r="AM133" i="10"/>
  <c r="AM94" i="10"/>
  <c r="AM92" i="10"/>
  <c r="AM134" i="10"/>
  <c r="AM97" i="10"/>
  <c r="AM98" i="10"/>
  <c r="AM99" i="10"/>
  <c r="AM100" i="10"/>
  <c r="AM96" i="10"/>
  <c r="AM135" i="10"/>
  <c r="AM106" i="10"/>
  <c r="AM102" i="10"/>
  <c r="AM136" i="10"/>
  <c r="AM139" i="10"/>
  <c r="AN10" i="10"/>
  <c r="AN6" i="10"/>
  <c r="AN120" i="10"/>
  <c r="AN18" i="10"/>
  <c r="AN14" i="10"/>
  <c r="AN121" i="10"/>
  <c r="AN25" i="10"/>
  <c r="AN22" i="10"/>
  <c r="AN122" i="10"/>
  <c r="AN31" i="10"/>
  <c r="AN30" i="10"/>
  <c r="AN124" i="10"/>
  <c r="AN34" i="10"/>
  <c r="AN33" i="10"/>
  <c r="AN125" i="10"/>
  <c r="AN42" i="10"/>
  <c r="AN37" i="10"/>
  <c r="AN126" i="10"/>
  <c r="AN50" i="10"/>
  <c r="AN127" i="10"/>
  <c r="AN60" i="10"/>
  <c r="AN57" i="10"/>
  <c r="AN128" i="10"/>
  <c r="AN58" i="10"/>
  <c r="AN129" i="10"/>
  <c r="AN66" i="10"/>
  <c r="AN64" i="10"/>
  <c r="AN130" i="10"/>
  <c r="AN73" i="10"/>
  <c r="AN70" i="10"/>
  <c r="AN131" i="10"/>
  <c r="AN80" i="10"/>
  <c r="AN77" i="10"/>
  <c r="AN132" i="10"/>
  <c r="AN88" i="10"/>
  <c r="AN84" i="10"/>
  <c r="AN133" i="10"/>
  <c r="AN94" i="10"/>
  <c r="AN92" i="10"/>
  <c r="AN134" i="10"/>
  <c r="AN97" i="10"/>
  <c r="AN98" i="10"/>
  <c r="AN99" i="10"/>
  <c r="AN100" i="10"/>
  <c r="AN96" i="10"/>
  <c r="AN135" i="10"/>
  <c r="AN106" i="10"/>
  <c r="AN102" i="10"/>
  <c r="AN136" i="10"/>
  <c r="AN139" i="10"/>
  <c r="AO10" i="10"/>
  <c r="AO6" i="10"/>
  <c r="AO120" i="10"/>
  <c r="AO18" i="10"/>
  <c r="AO14" i="10"/>
  <c r="AO121" i="10"/>
  <c r="AO25" i="10"/>
  <c r="AO22" i="10"/>
  <c r="AO122" i="10"/>
  <c r="AO31" i="10"/>
  <c r="AO30" i="10"/>
  <c r="AO124" i="10"/>
  <c r="AO34" i="10"/>
  <c r="AO33" i="10"/>
  <c r="AO125" i="10"/>
  <c r="AO42" i="10"/>
  <c r="AO37" i="10"/>
  <c r="AO126" i="10"/>
  <c r="AO50" i="10"/>
  <c r="AO127" i="10"/>
  <c r="AO60" i="10"/>
  <c r="AO57" i="10"/>
  <c r="AO128" i="10"/>
  <c r="AO58" i="10"/>
  <c r="AO129" i="10"/>
  <c r="AO66" i="10"/>
  <c r="AO64" i="10"/>
  <c r="AO130" i="10"/>
  <c r="AO73" i="10"/>
  <c r="AO70" i="10"/>
  <c r="AO131" i="10"/>
  <c r="AO80" i="10"/>
  <c r="AO77" i="10"/>
  <c r="AO132" i="10"/>
  <c r="AO88" i="10"/>
  <c r="AO84" i="10"/>
  <c r="AO133" i="10"/>
  <c r="AO94" i="10"/>
  <c r="AO92" i="10"/>
  <c r="AO134" i="10"/>
  <c r="AO97" i="10"/>
  <c r="AO98" i="10"/>
  <c r="AO99" i="10"/>
  <c r="AO100" i="10"/>
  <c r="AO96" i="10"/>
  <c r="AO135" i="10"/>
  <c r="AO106" i="10"/>
  <c r="AO102" i="10"/>
  <c r="AO136" i="10"/>
  <c r="AO139" i="10"/>
  <c r="AP10" i="10"/>
  <c r="AP6" i="10"/>
  <c r="AP120" i="10"/>
  <c r="AP18" i="10"/>
  <c r="AP14" i="10"/>
  <c r="AP121" i="10"/>
  <c r="AP25" i="10"/>
  <c r="AP22" i="10"/>
  <c r="AP122" i="10"/>
  <c r="AP31" i="10"/>
  <c r="AP30" i="10"/>
  <c r="AP124" i="10"/>
  <c r="AP34" i="10"/>
  <c r="AP33" i="10"/>
  <c r="AP125" i="10"/>
  <c r="AP42" i="10"/>
  <c r="AP37" i="10"/>
  <c r="AP126" i="10"/>
  <c r="AP50" i="10"/>
  <c r="AP127" i="10"/>
  <c r="AP60" i="10"/>
  <c r="AP57" i="10"/>
  <c r="AP128" i="10"/>
  <c r="AP58" i="10"/>
  <c r="AP129" i="10"/>
  <c r="AP66" i="10"/>
  <c r="AP64" i="10"/>
  <c r="AP130" i="10"/>
  <c r="AP73" i="10"/>
  <c r="AP70" i="10"/>
  <c r="AP131" i="10"/>
  <c r="AP80" i="10"/>
  <c r="AP77" i="10"/>
  <c r="AP132" i="10"/>
  <c r="AP88" i="10"/>
  <c r="AP84" i="10"/>
  <c r="AP133" i="10"/>
  <c r="AP94" i="10"/>
  <c r="AP92" i="10"/>
  <c r="AP134" i="10"/>
  <c r="AP97" i="10"/>
  <c r="AP98" i="10"/>
  <c r="AP99" i="10"/>
  <c r="AP100" i="10"/>
  <c r="AP96" i="10"/>
  <c r="AP135" i="10"/>
  <c r="AP106" i="10"/>
  <c r="AP102" i="10"/>
  <c r="AP136" i="10"/>
  <c r="AP139" i="10"/>
  <c r="AQ10" i="10"/>
  <c r="AQ6" i="10"/>
  <c r="AQ120" i="10"/>
  <c r="AQ18" i="10"/>
  <c r="AQ14" i="10"/>
  <c r="AQ121" i="10"/>
  <c r="AQ25" i="10"/>
  <c r="AQ22" i="10"/>
  <c r="AQ122" i="10"/>
  <c r="AQ31" i="10"/>
  <c r="AQ30" i="10"/>
  <c r="AQ124" i="10"/>
  <c r="AQ34" i="10"/>
  <c r="AQ33" i="10"/>
  <c r="AQ125" i="10"/>
  <c r="AQ42" i="10"/>
  <c r="AQ37" i="10"/>
  <c r="AQ126" i="10"/>
  <c r="AQ50" i="10"/>
  <c r="AQ127" i="10"/>
  <c r="AQ60" i="10"/>
  <c r="AQ57" i="10"/>
  <c r="AQ128" i="10"/>
  <c r="AQ58" i="10"/>
  <c r="AQ129" i="10"/>
  <c r="AQ66" i="10"/>
  <c r="AQ64" i="10"/>
  <c r="AQ130" i="10"/>
  <c r="AQ73" i="10"/>
  <c r="AQ70" i="10"/>
  <c r="AQ131" i="10"/>
  <c r="AQ80" i="10"/>
  <c r="AQ77" i="10"/>
  <c r="AQ132" i="10"/>
  <c r="AQ88" i="10"/>
  <c r="AQ84" i="10"/>
  <c r="AQ133" i="10"/>
  <c r="AQ94" i="10"/>
  <c r="AQ92" i="10"/>
  <c r="AQ134" i="10"/>
  <c r="AQ97" i="10"/>
  <c r="AQ98" i="10"/>
  <c r="AQ99" i="10"/>
  <c r="AQ100" i="10"/>
  <c r="AQ96" i="10"/>
  <c r="AQ135" i="10"/>
  <c r="AQ106" i="10"/>
  <c r="AQ102" i="10"/>
  <c r="AQ136" i="10"/>
  <c r="AQ139" i="10"/>
  <c r="AR10" i="10"/>
  <c r="AR6" i="10"/>
  <c r="AR120" i="10"/>
  <c r="AR18" i="10"/>
  <c r="AR14" i="10"/>
  <c r="AR121" i="10"/>
  <c r="AR25" i="10"/>
  <c r="AR22" i="10"/>
  <c r="AR122" i="10"/>
  <c r="AR31" i="10"/>
  <c r="AR30" i="10"/>
  <c r="AR124" i="10"/>
  <c r="AR34" i="10"/>
  <c r="AR33" i="10"/>
  <c r="AR125" i="10"/>
  <c r="AR42" i="10"/>
  <c r="AR37" i="10"/>
  <c r="AR126" i="10"/>
  <c r="AR50" i="10"/>
  <c r="AR127" i="10"/>
  <c r="AR60" i="10"/>
  <c r="AR57" i="10"/>
  <c r="AR128" i="10"/>
  <c r="AR58" i="10"/>
  <c r="AR129" i="10"/>
  <c r="AR66" i="10"/>
  <c r="AR64" i="10"/>
  <c r="AR130" i="10"/>
  <c r="AR73" i="10"/>
  <c r="AR70" i="10"/>
  <c r="AR131" i="10"/>
  <c r="AR80" i="10"/>
  <c r="AR77" i="10"/>
  <c r="AR132" i="10"/>
  <c r="AR88" i="10"/>
  <c r="AR84" i="10"/>
  <c r="AR133" i="10"/>
  <c r="AR94" i="10"/>
  <c r="AR92" i="10"/>
  <c r="AR134" i="10"/>
  <c r="AR97" i="10"/>
  <c r="AR98" i="10"/>
  <c r="AR99" i="10"/>
  <c r="AR100" i="10"/>
  <c r="AR96" i="10"/>
  <c r="AR135" i="10"/>
  <c r="AR106" i="10"/>
  <c r="AR102" i="10"/>
  <c r="AR136" i="10"/>
  <c r="AR139" i="10"/>
  <c r="AS10" i="10"/>
  <c r="AS6" i="10"/>
  <c r="AS120" i="10"/>
  <c r="AS18" i="10"/>
  <c r="AS14" i="10"/>
  <c r="AS121" i="10"/>
  <c r="AS25" i="10"/>
  <c r="AS22" i="10"/>
  <c r="AS122" i="10"/>
  <c r="AS31" i="10"/>
  <c r="AS30" i="10"/>
  <c r="AS124" i="10"/>
  <c r="AS34" i="10"/>
  <c r="AS33" i="10"/>
  <c r="AS125" i="10"/>
  <c r="AS42" i="10"/>
  <c r="AS37" i="10"/>
  <c r="AS126" i="10"/>
  <c r="AS50" i="10"/>
  <c r="AS127" i="10"/>
  <c r="AS60" i="10"/>
  <c r="AS57" i="10"/>
  <c r="AS128" i="10"/>
  <c r="AS58" i="10"/>
  <c r="AS129" i="10"/>
  <c r="AS66" i="10"/>
  <c r="AS64" i="10"/>
  <c r="AS130" i="10"/>
  <c r="AS73" i="10"/>
  <c r="AS70" i="10"/>
  <c r="AS131" i="10"/>
  <c r="AS80" i="10"/>
  <c r="AS77" i="10"/>
  <c r="AS132" i="10"/>
  <c r="AS88" i="10"/>
  <c r="AS84" i="10"/>
  <c r="AS133" i="10"/>
  <c r="AS94" i="10"/>
  <c r="AS92" i="10"/>
  <c r="AS134" i="10"/>
  <c r="AS97" i="10"/>
  <c r="AS98" i="10"/>
  <c r="AS99" i="10"/>
  <c r="AS100" i="10"/>
  <c r="AS96" i="10"/>
  <c r="AS135" i="10"/>
  <c r="AS106" i="10"/>
  <c r="AS102" i="10"/>
  <c r="AS136" i="10"/>
  <c r="AS139" i="10"/>
  <c r="AT10" i="10"/>
  <c r="AT6" i="10"/>
  <c r="AT120" i="10"/>
  <c r="AT18" i="10"/>
  <c r="AT14" i="10"/>
  <c r="AT121" i="10"/>
  <c r="AT25" i="10"/>
  <c r="AT22" i="10"/>
  <c r="AT122" i="10"/>
  <c r="AT31" i="10"/>
  <c r="AT30" i="10"/>
  <c r="AT124" i="10"/>
  <c r="AT34" i="10"/>
  <c r="AT33" i="10"/>
  <c r="AT125" i="10"/>
  <c r="AT42" i="10"/>
  <c r="AT37" i="10"/>
  <c r="AT126" i="10"/>
  <c r="AT50" i="10"/>
  <c r="AT127" i="10"/>
  <c r="AT60" i="10"/>
  <c r="AT57" i="10"/>
  <c r="AT128" i="10"/>
  <c r="AT58" i="10"/>
  <c r="AT129" i="10"/>
  <c r="AT66" i="10"/>
  <c r="AT64" i="10"/>
  <c r="AT130" i="10"/>
  <c r="AT73" i="10"/>
  <c r="AT70" i="10"/>
  <c r="AT131" i="10"/>
  <c r="AT80" i="10"/>
  <c r="AT77" i="10"/>
  <c r="AT132" i="10"/>
  <c r="AT88" i="10"/>
  <c r="AT84" i="10"/>
  <c r="AT133" i="10"/>
  <c r="AT94" i="10"/>
  <c r="AT92" i="10"/>
  <c r="AT134" i="10"/>
  <c r="AT97" i="10"/>
  <c r="AT98" i="10"/>
  <c r="AT99" i="10"/>
  <c r="AT100" i="10"/>
  <c r="AT96" i="10"/>
  <c r="AT135" i="10"/>
  <c r="AT106" i="10"/>
  <c r="AT102" i="10"/>
  <c r="AT136" i="10"/>
  <c r="AT139" i="10"/>
  <c r="AU10" i="10"/>
  <c r="AU6" i="10"/>
  <c r="AU120" i="10"/>
  <c r="AU18" i="10"/>
  <c r="AU14" i="10"/>
  <c r="AU121" i="10"/>
  <c r="AU25" i="10"/>
  <c r="AU22" i="10"/>
  <c r="AU122" i="10"/>
  <c r="AU31" i="10"/>
  <c r="AU30" i="10"/>
  <c r="AU124" i="10"/>
  <c r="AU34" i="10"/>
  <c r="AU33" i="10"/>
  <c r="AU125" i="10"/>
  <c r="AU42" i="10"/>
  <c r="AU37" i="10"/>
  <c r="AU126" i="10"/>
  <c r="AU50" i="10"/>
  <c r="AU127" i="10"/>
  <c r="AU60" i="10"/>
  <c r="AU57" i="10"/>
  <c r="AU128" i="10"/>
  <c r="AU58" i="10"/>
  <c r="AU129" i="10"/>
  <c r="AU66" i="10"/>
  <c r="AU64" i="10"/>
  <c r="AU130" i="10"/>
  <c r="AU73" i="10"/>
  <c r="AU70" i="10"/>
  <c r="AU131" i="10"/>
  <c r="AU80" i="10"/>
  <c r="AU77" i="10"/>
  <c r="AU132" i="10"/>
  <c r="AU88" i="10"/>
  <c r="AU84" i="10"/>
  <c r="AU133" i="10"/>
  <c r="AU94" i="10"/>
  <c r="AU92" i="10"/>
  <c r="AU134" i="10"/>
  <c r="AU97" i="10"/>
  <c r="AU98" i="10"/>
  <c r="AU99" i="10"/>
  <c r="AU100" i="10"/>
  <c r="AU96" i="10"/>
  <c r="AU135" i="10"/>
  <c r="AU106" i="10"/>
  <c r="AU102" i="10"/>
  <c r="AU136" i="10"/>
  <c r="AU139" i="10"/>
  <c r="AV10" i="10"/>
  <c r="AV6" i="10"/>
  <c r="AV120" i="10"/>
  <c r="AV18" i="10"/>
  <c r="AV14" i="10"/>
  <c r="AV121" i="10"/>
  <c r="AV25" i="10"/>
  <c r="AV22" i="10"/>
  <c r="AV122" i="10"/>
  <c r="AV31" i="10"/>
  <c r="AV30" i="10"/>
  <c r="AV124" i="10"/>
  <c r="AV34" i="10"/>
  <c r="AV33" i="10"/>
  <c r="AV125" i="10"/>
  <c r="AV42" i="10"/>
  <c r="AV37" i="10"/>
  <c r="AV126" i="10"/>
  <c r="AV50" i="10"/>
  <c r="AV127" i="10"/>
  <c r="AV60" i="10"/>
  <c r="AV57" i="10"/>
  <c r="AV128" i="10"/>
  <c r="AV58" i="10"/>
  <c r="AV129" i="10"/>
  <c r="AV66" i="10"/>
  <c r="AV64" i="10"/>
  <c r="AV130" i="10"/>
  <c r="AV73" i="10"/>
  <c r="AV70" i="10"/>
  <c r="AV131" i="10"/>
  <c r="AV80" i="10"/>
  <c r="AV77" i="10"/>
  <c r="AV132" i="10"/>
  <c r="AV88" i="10"/>
  <c r="AV84" i="10"/>
  <c r="AV133" i="10"/>
  <c r="AV94" i="10"/>
  <c r="AV92" i="10"/>
  <c r="AV134" i="10"/>
  <c r="AV97" i="10"/>
  <c r="AV98" i="10"/>
  <c r="AV99" i="10"/>
  <c r="AV100" i="10"/>
  <c r="AV96" i="10"/>
  <c r="AV135" i="10"/>
  <c r="AV106" i="10"/>
  <c r="AV102" i="10"/>
  <c r="AV136" i="10"/>
  <c r="AV139" i="10"/>
  <c r="AW10" i="10"/>
  <c r="AW6" i="10"/>
  <c r="AW120" i="10"/>
  <c r="AW18" i="10"/>
  <c r="AW14" i="10"/>
  <c r="AW121" i="10"/>
  <c r="AW25" i="10"/>
  <c r="AW22" i="10"/>
  <c r="AW122" i="10"/>
  <c r="AW31" i="10"/>
  <c r="AW30" i="10"/>
  <c r="AW124" i="10"/>
  <c r="AW34" i="10"/>
  <c r="AW33" i="10"/>
  <c r="AW125" i="10"/>
  <c r="AW42" i="10"/>
  <c r="AW37" i="10"/>
  <c r="AW126" i="10"/>
  <c r="AW50" i="10"/>
  <c r="AW127" i="10"/>
  <c r="AW60" i="10"/>
  <c r="AW57" i="10"/>
  <c r="AW128" i="10"/>
  <c r="AW58" i="10"/>
  <c r="AW129" i="10"/>
  <c r="AW66" i="10"/>
  <c r="AW64" i="10"/>
  <c r="AW130" i="10"/>
  <c r="AW73" i="10"/>
  <c r="AW70" i="10"/>
  <c r="AW131" i="10"/>
  <c r="AW80" i="10"/>
  <c r="AW77" i="10"/>
  <c r="AW132" i="10"/>
  <c r="AW88" i="10"/>
  <c r="AW84" i="10"/>
  <c r="AW133" i="10"/>
  <c r="AW94" i="10"/>
  <c r="AW92" i="10"/>
  <c r="AW134" i="10"/>
  <c r="AW97" i="10"/>
  <c r="AW98" i="10"/>
  <c r="AW99" i="10"/>
  <c r="AW100" i="10"/>
  <c r="AW96" i="10"/>
  <c r="AW135" i="10"/>
  <c r="AW106" i="10"/>
  <c r="AW102" i="10"/>
  <c r="AW136" i="10"/>
  <c r="AW139" i="10"/>
  <c r="AX10" i="10"/>
  <c r="AX6" i="10"/>
  <c r="AX120" i="10"/>
  <c r="AX18" i="10"/>
  <c r="AX14" i="10"/>
  <c r="AX121" i="10"/>
  <c r="AX25" i="10"/>
  <c r="AX22" i="10"/>
  <c r="AX122" i="10"/>
  <c r="AX31" i="10"/>
  <c r="AX30" i="10"/>
  <c r="AX124" i="10"/>
  <c r="AX34" i="10"/>
  <c r="AX33" i="10"/>
  <c r="AX125" i="10"/>
  <c r="AX42" i="10"/>
  <c r="AX37" i="10"/>
  <c r="AX126" i="10"/>
  <c r="AX50" i="10"/>
  <c r="AX127" i="10"/>
  <c r="AX60" i="10"/>
  <c r="AX57" i="10"/>
  <c r="AX128" i="10"/>
  <c r="AX58" i="10"/>
  <c r="AX129" i="10"/>
  <c r="AX66" i="10"/>
  <c r="AX64" i="10"/>
  <c r="AX130" i="10"/>
  <c r="AX73" i="10"/>
  <c r="AX70" i="10"/>
  <c r="AX131" i="10"/>
  <c r="AX80" i="10"/>
  <c r="AX77" i="10"/>
  <c r="AX132" i="10"/>
  <c r="AX88" i="10"/>
  <c r="AX84" i="10"/>
  <c r="AX133" i="10"/>
  <c r="AX94" i="10"/>
  <c r="AX92" i="10"/>
  <c r="AX134" i="10"/>
  <c r="AX97" i="10"/>
  <c r="AX98" i="10"/>
  <c r="AX99" i="10"/>
  <c r="AX100" i="10"/>
  <c r="AX96" i="10"/>
  <c r="AX135" i="10"/>
  <c r="AX106" i="10"/>
  <c r="AX102" i="10"/>
  <c r="AX136" i="10"/>
  <c r="AX139" i="10"/>
  <c r="AY10" i="10"/>
  <c r="AY6" i="10"/>
  <c r="AY120" i="10"/>
  <c r="AY18" i="10"/>
  <c r="AY14" i="10"/>
  <c r="AY121" i="10"/>
  <c r="AY25" i="10"/>
  <c r="AY22" i="10"/>
  <c r="AY122" i="10"/>
  <c r="AY31" i="10"/>
  <c r="AY30" i="10"/>
  <c r="AY124" i="10"/>
  <c r="AY34" i="10"/>
  <c r="AY33" i="10"/>
  <c r="AY125" i="10"/>
  <c r="AY42" i="10"/>
  <c r="AY37" i="10"/>
  <c r="AY126" i="10"/>
  <c r="AY50" i="10"/>
  <c r="AY127" i="10"/>
  <c r="AY60" i="10"/>
  <c r="AY57" i="10"/>
  <c r="AY128" i="10"/>
  <c r="AY58" i="10"/>
  <c r="AY129" i="10"/>
  <c r="AY66" i="10"/>
  <c r="AY64" i="10"/>
  <c r="AY130" i="10"/>
  <c r="AY73" i="10"/>
  <c r="AY70" i="10"/>
  <c r="AY131" i="10"/>
  <c r="AY80" i="10"/>
  <c r="AY77" i="10"/>
  <c r="AY132" i="10"/>
  <c r="AY88" i="10"/>
  <c r="AY84" i="10"/>
  <c r="AY133" i="10"/>
  <c r="AY94" i="10"/>
  <c r="AY92" i="10"/>
  <c r="AY134" i="10"/>
  <c r="AY97" i="10"/>
  <c r="AY98" i="10"/>
  <c r="AY99" i="10"/>
  <c r="AY100" i="10"/>
  <c r="AY96" i="10"/>
  <c r="AY135" i="10"/>
  <c r="AY106" i="10"/>
  <c r="AY102" i="10"/>
  <c r="AY136" i="10"/>
  <c r="AY139" i="10"/>
  <c r="AZ10" i="10"/>
  <c r="AZ6" i="10"/>
  <c r="AZ120" i="10"/>
  <c r="AZ18" i="10"/>
  <c r="AZ14" i="10"/>
  <c r="AZ121" i="10"/>
  <c r="AZ25" i="10"/>
  <c r="AZ22" i="10"/>
  <c r="AZ122" i="10"/>
  <c r="AZ31" i="10"/>
  <c r="AZ30" i="10"/>
  <c r="AZ124" i="10"/>
  <c r="AZ34" i="10"/>
  <c r="AZ33" i="10"/>
  <c r="AZ125" i="10"/>
  <c r="AZ42" i="10"/>
  <c r="AZ37" i="10"/>
  <c r="AZ126" i="10"/>
  <c r="AZ50" i="10"/>
  <c r="AZ127" i="10"/>
  <c r="AZ60" i="10"/>
  <c r="AZ57" i="10"/>
  <c r="AZ128" i="10"/>
  <c r="AZ58" i="10"/>
  <c r="AZ129" i="10"/>
  <c r="AZ66" i="10"/>
  <c r="AZ64" i="10"/>
  <c r="AZ130" i="10"/>
  <c r="AZ73" i="10"/>
  <c r="AZ70" i="10"/>
  <c r="AZ131" i="10"/>
  <c r="AZ80" i="10"/>
  <c r="AZ77" i="10"/>
  <c r="AZ132" i="10"/>
  <c r="AZ88" i="10"/>
  <c r="AZ84" i="10"/>
  <c r="AZ133" i="10"/>
  <c r="AZ94" i="10"/>
  <c r="AZ92" i="10"/>
  <c r="AZ134" i="10"/>
  <c r="AZ97" i="10"/>
  <c r="AZ98" i="10"/>
  <c r="AZ99" i="10"/>
  <c r="AZ100" i="10"/>
  <c r="AZ96" i="10"/>
  <c r="AZ135" i="10"/>
  <c r="AZ106" i="10"/>
  <c r="AZ102" i="10"/>
  <c r="AZ136" i="10"/>
  <c r="AZ139" i="10"/>
  <c r="BA10" i="10"/>
  <c r="BA6" i="10"/>
  <c r="BA120" i="10"/>
  <c r="BA18" i="10"/>
  <c r="BA14" i="10"/>
  <c r="BA121" i="10"/>
  <c r="BA25" i="10"/>
  <c r="BA22" i="10"/>
  <c r="BA122" i="10"/>
  <c r="BA31" i="10"/>
  <c r="BA30" i="10"/>
  <c r="BA124" i="10"/>
  <c r="BA34" i="10"/>
  <c r="BA33" i="10"/>
  <c r="BA125" i="10"/>
  <c r="BA42" i="10"/>
  <c r="BA37" i="10"/>
  <c r="BA126" i="10"/>
  <c r="BA50" i="10"/>
  <c r="BA127" i="10"/>
  <c r="BA60" i="10"/>
  <c r="BA57" i="10"/>
  <c r="BA128" i="10"/>
  <c r="BA58" i="10"/>
  <c r="BA129" i="10"/>
  <c r="BA66" i="10"/>
  <c r="BA64" i="10"/>
  <c r="BA130" i="10"/>
  <c r="BA73" i="10"/>
  <c r="BA70" i="10"/>
  <c r="BA131" i="10"/>
  <c r="BA80" i="10"/>
  <c r="BA77" i="10"/>
  <c r="BA132" i="10"/>
  <c r="BA88" i="10"/>
  <c r="BA84" i="10"/>
  <c r="BA133" i="10"/>
  <c r="BA94" i="10"/>
  <c r="BA92" i="10"/>
  <c r="BA134" i="10"/>
  <c r="BA97" i="10"/>
  <c r="BA98" i="10"/>
  <c r="BA99" i="10"/>
  <c r="BA100" i="10"/>
  <c r="BA96" i="10"/>
  <c r="BA135" i="10"/>
  <c r="BA106" i="10"/>
  <c r="BA102" i="10"/>
  <c r="BA136" i="10"/>
  <c r="BA139" i="10"/>
  <c r="BB10" i="10"/>
  <c r="BB6" i="10"/>
  <c r="BB120" i="10"/>
  <c r="BB18" i="10"/>
  <c r="BB14" i="10"/>
  <c r="BB121" i="10"/>
  <c r="BB25" i="10"/>
  <c r="BB22" i="10"/>
  <c r="BB122" i="10"/>
  <c r="BB31" i="10"/>
  <c r="BB30" i="10"/>
  <c r="BB124" i="10"/>
  <c r="BB34" i="10"/>
  <c r="BB33" i="10"/>
  <c r="BB125" i="10"/>
  <c r="BB42" i="10"/>
  <c r="BB37" i="10"/>
  <c r="BB126" i="10"/>
  <c r="BB50" i="10"/>
  <c r="BB127" i="10"/>
  <c r="BB60" i="10"/>
  <c r="BB57" i="10"/>
  <c r="BB128" i="10"/>
  <c r="BB58" i="10"/>
  <c r="BB129" i="10"/>
  <c r="BB66" i="10"/>
  <c r="BB64" i="10"/>
  <c r="BB130" i="10"/>
  <c r="BB73" i="10"/>
  <c r="BB70" i="10"/>
  <c r="BB131" i="10"/>
  <c r="BB80" i="10"/>
  <c r="BB77" i="10"/>
  <c r="BB132" i="10"/>
  <c r="BB88" i="10"/>
  <c r="BB84" i="10"/>
  <c r="BB133" i="10"/>
  <c r="BB94" i="10"/>
  <c r="BB92" i="10"/>
  <c r="BB134" i="10"/>
  <c r="BB97" i="10"/>
  <c r="BB98" i="10"/>
  <c r="BB99" i="10"/>
  <c r="BB100" i="10"/>
  <c r="BB96" i="10"/>
  <c r="BB135" i="10"/>
  <c r="BB106" i="10"/>
  <c r="BB102" i="10"/>
  <c r="BB136" i="10"/>
  <c r="BB139" i="10"/>
  <c r="BC10" i="10"/>
  <c r="BC6" i="10"/>
  <c r="BC120" i="10"/>
  <c r="BC18" i="10"/>
  <c r="BC14" i="10"/>
  <c r="BC121" i="10"/>
  <c r="BC25" i="10"/>
  <c r="BC22" i="10"/>
  <c r="BC122" i="10"/>
  <c r="BC31" i="10"/>
  <c r="BC30" i="10"/>
  <c r="BC124" i="10"/>
  <c r="BC34" i="10"/>
  <c r="BC33" i="10"/>
  <c r="BC125" i="10"/>
  <c r="BC42" i="10"/>
  <c r="BC37" i="10"/>
  <c r="BC126" i="10"/>
  <c r="BC50" i="10"/>
  <c r="BC127" i="10"/>
  <c r="BC60" i="10"/>
  <c r="BC57" i="10"/>
  <c r="BC128" i="10"/>
  <c r="BC58" i="10"/>
  <c r="BC129" i="10"/>
  <c r="BC66" i="10"/>
  <c r="BC64" i="10"/>
  <c r="BC130" i="10"/>
  <c r="BC73" i="10"/>
  <c r="BC70" i="10"/>
  <c r="BC131" i="10"/>
  <c r="BC80" i="10"/>
  <c r="BC77" i="10"/>
  <c r="BC132" i="10"/>
  <c r="BC88" i="10"/>
  <c r="BC84" i="10"/>
  <c r="BC133" i="10"/>
  <c r="BC94" i="10"/>
  <c r="BC92" i="10"/>
  <c r="BC134" i="10"/>
  <c r="BC97" i="10"/>
  <c r="BC98" i="10"/>
  <c r="BC99" i="10"/>
  <c r="BC100" i="10"/>
  <c r="BC96" i="10"/>
  <c r="BC135" i="10"/>
  <c r="BC106" i="10"/>
  <c r="BC102" i="10"/>
  <c r="BC136" i="10"/>
  <c r="BC139" i="10"/>
  <c r="BD10" i="10"/>
  <c r="BD6" i="10"/>
  <c r="BD120" i="10"/>
  <c r="BD18" i="10"/>
  <c r="BD14" i="10"/>
  <c r="BD121" i="10"/>
  <c r="BD25" i="10"/>
  <c r="BD22" i="10"/>
  <c r="BD122" i="10"/>
  <c r="BD31" i="10"/>
  <c r="BD30" i="10"/>
  <c r="BD124" i="10"/>
  <c r="BD34" i="10"/>
  <c r="BD33" i="10"/>
  <c r="BD125" i="10"/>
  <c r="BD42" i="10"/>
  <c r="BD37" i="10"/>
  <c r="BD126" i="10"/>
  <c r="BD50" i="10"/>
  <c r="BD127" i="10"/>
  <c r="BD60" i="10"/>
  <c r="BD57" i="10"/>
  <c r="BD128" i="10"/>
  <c r="BD58" i="10"/>
  <c r="BD129" i="10"/>
  <c r="BD66" i="10"/>
  <c r="BD64" i="10"/>
  <c r="BD130" i="10"/>
  <c r="BD73" i="10"/>
  <c r="BD70" i="10"/>
  <c r="BD131" i="10"/>
  <c r="BD80" i="10"/>
  <c r="BD77" i="10"/>
  <c r="BD132" i="10"/>
  <c r="BD88" i="10"/>
  <c r="BD84" i="10"/>
  <c r="BD133" i="10"/>
  <c r="BD94" i="10"/>
  <c r="BD92" i="10"/>
  <c r="BD134" i="10"/>
  <c r="BD97" i="10"/>
  <c r="BD98" i="10"/>
  <c r="BD99" i="10"/>
  <c r="BD100" i="10"/>
  <c r="BD96" i="10"/>
  <c r="BD135" i="10"/>
  <c r="BD106" i="10"/>
  <c r="BD102" i="10"/>
  <c r="BD136" i="10"/>
  <c r="BD139" i="10"/>
  <c r="BE10" i="10"/>
  <c r="BE6" i="10"/>
  <c r="BE120" i="10"/>
  <c r="BE18" i="10"/>
  <c r="BE14" i="10"/>
  <c r="BE121" i="10"/>
  <c r="BE25" i="10"/>
  <c r="BE22" i="10"/>
  <c r="BE122" i="10"/>
  <c r="BE31" i="10"/>
  <c r="BE30" i="10"/>
  <c r="BE124" i="10"/>
  <c r="BE34" i="10"/>
  <c r="BE33" i="10"/>
  <c r="BE125" i="10"/>
  <c r="BE42" i="10"/>
  <c r="BE37" i="10"/>
  <c r="BE126" i="10"/>
  <c r="BE50" i="10"/>
  <c r="BE127" i="10"/>
  <c r="BE60" i="10"/>
  <c r="BE57" i="10"/>
  <c r="BE128" i="10"/>
  <c r="BE58" i="10"/>
  <c r="BE129" i="10"/>
  <c r="BE66" i="10"/>
  <c r="BE64" i="10"/>
  <c r="BE130" i="10"/>
  <c r="BE73" i="10"/>
  <c r="BE70" i="10"/>
  <c r="BE131" i="10"/>
  <c r="BE80" i="10"/>
  <c r="BE77" i="10"/>
  <c r="BE132" i="10"/>
  <c r="BE88" i="10"/>
  <c r="BE84" i="10"/>
  <c r="BE133" i="10"/>
  <c r="BE94" i="10"/>
  <c r="BE92" i="10"/>
  <c r="BE134" i="10"/>
  <c r="BE97" i="10"/>
  <c r="BE98" i="10"/>
  <c r="BE99" i="10"/>
  <c r="BE100" i="10"/>
  <c r="BE96" i="10"/>
  <c r="BE135" i="10"/>
  <c r="BE106" i="10"/>
  <c r="BE102" i="10"/>
  <c r="BE136" i="10"/>
  <c r="BE139" i="10"/>
  <c r="BF10" i="10"/>
  <c r="BF6" i="10"/>
  <c r="BF120" i="10"/>
  <c r="BF18" i="10"/>
  <c r="BF14" i="10"/>
  <c r="BF121" i="10"/>
  <c r="BF25" i="10"/>
  <c r="BF22" i="10"/>
  <c r="BF122" i="10"/>
  <c r="BF31" i="10"/>
  <c r="BF30" i="10"/>
  <c r="BF124" i="10"/>
  <c r="BF34" i="10"/>
  <c r="BF33" i="10"/>
  <c r="BF125" i="10"/>
  <c r="BF42" i="10"/>
  <c r="BF37" i="10"/>
  <c r="BF126" i="10"/>
  <c r="BF50" i="10"/>
  <c r="BF127" i="10"/>
  <c r="BF60" i="10"/>
  <c r="BF57" i="10"/>
  <c r="BF128" i="10"/>
  <c r="BF58" i="10"/>
  <c r="BF129" i="10"/>
  <c r="BF66" i="10"/>
  <c r="BF64" i="10"/>
  <c r="BF130" i="10"/>
  <c r="BF73" i="10"/>
  <c r="BF70" i="10"/>
  <c r="BF131" i="10"/>
  <c r="BF80" i="10"/>
  <c r="BF77" i="10"/>
  <c r="BF132" i="10"/>
  <c r="BF88" i="10"/>
  <c r="BF84" i="10"/>
  <c r="BF133" i="10"/>
  <c r="BF94" i="10"/>
  <c r="BF92" i="10"/>
  <c r="BF134" i="10"/>
  <c r="BF97" i="10"/>
  <c r="BF98" i="10"/>
  <c r="BF99" i="10"/>
  <c r="BF100" i="10"/>
  <c r="BF96" i="10"/>
  <c r="BF135" i="10"/>
  <c r="BF106" i="10"/>
  <c r="BF102" i="10"/>
  <c r="BF136" i="10"/>
  <c r="BF139" i="10"/>
  <c r="BG10" i="10"/>
  <c r="BG6" i="10"/>
  <c r="BG120" i="10"/>
  <c r="BG18" i="10"/>
  <c r="BG14" i="10"/>
  <c r="BG121" i="10"/>
  <c r="BG25" i="10"/>
  <c r="BG22" i="10"/>
  <c r="BG122" i="10"/>
  <c r="BG31" i="10"/>
  <c r="BG30" i="10"/>
  <c r="BG124" i="10"/>
  <c r="BG34" i="10"/>
  <c r="BG33" i="10"/>
  <c r="BG125" i="10"/>
  <c r="BG42" i="10"/>
  <c r="BG37" i="10"/>
  <c r="BG126" i="10"/>
  <c r="BG50" i="10"/>
  <c r="BG127" i="10"/>
  <c r="BG60" i="10"/>
  <c r="BG57" i="10"/>
  <c r="BG128" i="10"/>
  <c r="BG58" i="10"/>
  <c r="BG129" i="10"/>
  <c r="BG66" i="10"/>
  <c r="BG64" i="10"/>
  <c r="BG130" i="10"/>
  <c r="BG73" i="10"/>
  <c r="BG70" i="10"/>
  <c r="BG131" i="10"/>
  <c r="BG80" i="10"/>
  <c r="BG77" i="10"/>
  <c r="BG132" i="10"/>
  <c r="BG88" i="10"/>
  <c r="BG84" i="10"/>
  <c r="BG133" i="10"/>
  <c r="BG94" i="10"/>
  <c r="BG92" i="10"/>
  <c r="BG134" i="10"/>
  <c r="BG97" i="10"/>
  <c r="BG98" i="10"/>
  <c r="BG99" i="10"/>
  <c r="BG100" i="10"/>
  <c r="BG96" i="10"/>
  <c r="BG135" i="10"/>
  <c r="BG106" i="10"/>
  <c r="BG102" i="10"/>
  <c r="BG136" i="10"/>
  <c r="BG139" i="10"/>
  <c r="BH10" i="10"/>
  <c r="BH6" i="10"/>
  <c r="BH120" i="10"/>
  <c r="BH18" i="10"/>
  <c r="BH14" i="10"/>
  <c r="BH121" i="10"/>
  <c r="BH25" i="10"/>
  <c r="BH22" i="10"/>
  <c r="BH122" i="10"/>
  <c r="BH31" i="10"/>
  <c r="BH30" i="10"/>
  <c r="BH124" i="10"/>
  <c r="BH34" i="10"/>
  <c r="BH33" i="10"/>
  <c r="BH125" i="10"/>
  <c r="BH42" i="10"/>
  <c r="BH37" i="10"/>
  <c r="BH126" i="10"/>
  <c r="BH50" i="10"/>
  <c r="BH127" i="10"/>
  <c r="BH60" i="10"/>
  <c r="BH57" i="10"/>
  <c r="BH128" i="10"/>
  <c r="BH58" i="10"/>
  <c r="BH129" i="10"/>
  <c r="BH66" i="10"/>
  <c r="BH64" i="10"/>
  <c r="BH130" i="10"/>
  <c r="BH73" i="10"/>
  <c r="BH70" i="10"/>
  <c r="BH131" i="10"/>
  <c r="BH80" i="10"/>
  <c r="BH77" i="10"/>
  <c r="BH132" i="10"/>
  <c r="BH88" i="10"/>
  <c r="BH84" i="10"/>
  <c r="BH133" i="10"/>
  <c r="BH94" i="10"/>
  <c r="BH92" i="10"/>
  <c r="BH134" i="10"/>
  <c r="BH97" i="10"/>
  <c r="BH98" i="10"/>
  <c r="BH99" i="10"/>
  <c r="BH100" i="10"/>
  <c r="BH96" i="10"/>
  <c r="BH135" i="10"/>
  <c r="BH106" i="10"/>
  <c r="BH102" i="10"/>
  <c r="BH136" i="10"/>
  <c r="BH139" i="10"/>
  <c r="BI10" i="10"/>
  <c r="BI6" i="10"/>
  <c r="BI120" i="10"/>
  <c r="BI18" i="10"/>
  <c r="BI14" i="10"/>
  <c r="BI121" i="10"/>
  <c r="BI25" i="10"/>
  <c r="BI22" i="10"/>
  <c r="BI122" i="10"/>
  <c r="BI31" i="10"/>
  <c r="BI30" i="10"/>
  <c r="BI124" i="10"/>
  <c r="BI34" i="10"/>
  <c r="BI33" i="10"/>
  <c r="BI125" i="10"/>
  <c r="BI42" i="10"/>
  <c r="BI37" i="10"/>
  <c r="BI126" i="10"/>
  <c r="BI50" i="10"/>
  <c r="BI127" i="10"/>
  <c r="BI60" i="10"/>
  <c r="BI57" i="10"/>
  <c r="BI128" i="10"/>
  <c r="BI58" i="10"/>
  <c r="BI129" i="10"/>
  <c r="BI66" i="10"/>
  <c r="BI64" i="10"/>
  <c r="BI130" i="10"/>
  <c r="BI73" i="10"/>
  <c r="BI70" i="10"/>
  <c r="BI131" i="10"/>
  <c r="BI80" i="10"/>
  <c r="BI77" i="10"/>
  <c r="BI132" i="10"/>
  <c r="BI88" i="10"/>
  <c r="BI84" i="10"/>
  <c r="BI133" i="10"/>
  <c r="BI94" i="10"/>
  <c r="BI92" i="10"/>
  <c r="BI134" i="10"/>
  <c r="BI97" i="10"/>
  <c r="BI98" i="10"/>
  <c r="BI99" i="10"/>
  <c r="BI100" i="10"/>
  <c r="BI96" i="10"/>
  <c r="BI135" i="10"/>
  <c r="BI106" i="10"/>
  <c r="BI102" i="10"/>
  <c r="BI136" i="10"/>
  <c r="BI139" i="10"/>
  <c r="BJ10" i="10"/>
  <c r="BJ6" i="10"/>
  <c r="BJ120" i="10"/>
  <c r="BJ18" i="10"/>
  <c r="BJ14" i="10"/>
  <c r="BJ121" i="10"/>
  <c r="BJ25" i="10"/>
  <c r="BJ22" i="10"/>
  <c r="BJ122" i="10"/>
  <c r="BJ31" i="10"/>
  <c r="BJ30" i="10"/>
  <c r="BJ124" i="10"/>
  <c r="BJ34" i="10"/>
  <c r="BJ33" i="10"/>
  <c r="BJ125" i="10"/>
  <c r="BJ42" i="10"/>
  <c r="BJ37" i="10"/>
  <c r="BJ126" i="10"/>
  <c r="BJ50" i="10"/>
  <c r="BJ127" i="10"/>
  <c r="BJ60" i="10"/>
  <c r="BJ57" i="10"/>
  <c r="BJ128" i="10"/>
  <c r="BJ58" i="10"/>
  <c r="BJ129" i="10"/>
  <c r="BJ66" i="10"/>
  <c r="BJ64" i="10"/>
  <c r="BJ130" i="10"/>
  <c r="BJ73" i="10"/>
  <c r="BJ70" i="10"/>
  <c r="BJ131" i="10"/>
  <c r="BJ80" i="10"/>
  <c r="BJ77" i="10"/>
  <c r="BJ132" i="10"/>
  <c r="BJ88" i="10"/>
  <c r="BJ84" i="10"/>
  <c r="BJ133" i="10"/>
  <c r="BJ94" i="10"/>
  <c r="BJ92" i="10"/>
  <c r="BJ134" i="10"/>
  <c r="BJ97" i="10"/>
  <c r="BJ98" i="10"/>
  <c r="BJ99" i="10"/>
  <c r="BJ100" i="10"/>
  <c r="BJ96" i="10"/>
  <c r="BJ135" i="10"/>
  <c r="BJ106" i="10"/>
  <c r="BJ102" i="10"/>
  <c r="BJ136" i="10"/>
  <c r="BJ139" i="10"/>
  <c r="BK10" i="10"/>
  <c r="BK6" i="10"/>
  <c r="BK120" i="10"/>
  <c r="BK18" i="10"/>
  <c r="BK14" i="10"/>
  <c r="BK121" i="10"/>
  <c r="BK25" i="10"/>
  <c r="BK22" i="10"/>
  <c r="BK122" i="10"/>
  <c r="BK31" i="10"/>
  <c r="BK30" i="10"/>
  <c r="BK124" i="10"/>
  <c r="BK34" i="10"/>
  <c r="BK33" i="10"/>
  <c r="BK125" i="10"/>
  <c r="BK42" i="10"/>
  <c r="BK37" i="10"/>
  <c r="BK126" i="10"/>
  <c r="BK50" i="10"/>
  <c r="BK127" i="10"/>
  <c r="BK60" i="10"/>
  <c r="BK57" i="10"/>
  <c r="BK128" i="10"/>
  <c r="BK58" i="10"/>
  <c r="BK129" i="10"/>
  <c r="BK66" i="10"/>
  <c r="BK64" i="10"/>
  <c r="BK130" i="10"/>
  <c r="BK73" i="10"/>
  <c r="BK70" i="10"/>
  <c r="BK131" i="10"/>
  <c r="BK80" i="10"/>
  <c r="BK77" i="10"/>
  <c r="BK132" i="10"/>
  <c r="BK88" i="10"/>
  <c r="BK84" i="10"/>
  <c r="BK133" i="10"/>
  <c r="BK94" i="10"/>
  <c r="BK92" i="10"/>
  <c r="BK134" i="10"/>
  <c r="BK97" i="10"/>
  <c r="BK98" i="10"/>
  <c r="BK99" i="10"/>
  <c r="BK100" i="10"/>
  <c r="BK96" i="10"/>
  <c r="BK135" i="10"/>
  <c r="BK106" i="10"/>
  <c r="BK102" i="10"/>
  <c r="BK136" i="10"/>
  <c r="BK139" i="10"/>
  <c r="BL10" i="10"/>
  <c r="BL6" i="10"/>
  <c r="BL120" i="10"/>
  <c r="BL18" i="10"/>
  <c r="BL14" i="10"/>
  <c r="BL121" i="10"/>
  <c r="BL25" i="10"/>
  <c r="BL22" i="10"/>
  <c r="BL122" i="10"/>
  <c r="BL31" i="10"/>
  <c r="BL30" i="10"/>
  <c r="BL124" i="10"/>
  <c r="BL34" i="10"/>
  <c r="BL33" i="10"/>
  <c r="BL125" i="10"/>
  <c r="BL42" i="10"/>
  <c r="BL37" i="10"/>
  <c r="BL126" i="10"/>
  <c r="BL50" i="10"/>
  <c r="BL127" i="10"/>
  <c r="BL60" i="10"/>
  <c r="BL57" i="10"/>
  <c r="BL128" i="10"/>
  <c r="BL58" i="10"/>
  <c r="BL129" i="10"/>
  <c r="BL66" i="10"/>
  <c r="BL64" i="10"/>
  <c r="BL130" i="10"/>
  <c r="BL73" i="10"/>
  <c r="BL70" i="10"/>
  <c r="BL131" i="10"/>
  <c r="BL80" i="10"/>
  <c r="BL77" i="10"/>
  <c r="BL132" i="10"/>
  <c r="BL88" i="10"/>
  <c r="BL84" i="10"/>
  <c r="BL133" i="10"/>
  <c r="BL94" i="10"/>
  <c r="BL92" i="10"/>
  <c r="BL134" i="10"/>
  <c r="BL97" i="10"/>
  <c r="BL98" i="10"/>
  <c r="BL99" i="10"/>
  <c r="BL100" i="10"/>
  <c r="BL96" i="10"/>
  <c r="BL135" i="10"/>
  <c r="BL106" i="10"/>
  <c r="BL102" i="10"/>
  <c r="BL136" i="10"/>
  <c r="BL139" i="10"/>
  <c r="BM10" i="10"/>
  <c r="BM6" i="10"/>
  <c r="BM120" i="10"/>
  <c r="BM18" i="10"/>
  <c r="BM14" i="10"/>
  <c r="BM121" i="10"/>
  <c r="BM25" i="10"/>
  <c r="BM22" i="10"/>
  <c r="BM122" i="10"/>
  <c r="BM31" i="10"/>
  <c r="BM30" i="10"/>
  <c r="BM124" i="10"/>
  <c r="BM34" i="10"/>
  <c r="BM33" i="10"/>
  <c r="BM125" i="10"/>
  <c r="BM42" i="10"/>
  <c r="BM37" i="10"/>
  <c r="BM126" i="10"/>
  <c r="BM50" i="10"/>
  <c r="BM127" i="10"/>
  <c r="BM60" i="10"/>
  <c r="BM57" i="10"/>
  <c r="BM128" i="10"/>
  <c r="BM58" i="10"/>
  <c r="BM129" i="10"/>
  <c r="BM66" i="10"/>
  <c r="BM64" i="10"/>
  <c r="BM130" i="10"/>
  <c r="BM73" i="10"/>
  <c r="BM70" i="10"/>
  <c r="BM131" i="10"/>
  <c r="BM80" i="10"/>
  <c r="BM77" i="10"/>
  <c r="BM132" i="10"/>
  <c r="BM88" i="10"/>
  <c r="BM84" i="10"/>
  <c r="BM133" i="10"/>
  <c r="BM94" i="10"/>
  <c r="BM92" i="10"/>
  <c r="BM134" i="10"/>
  <c r="BM97" i="10"/>
  <c r="BM98" i="10"/>
  <c r="BM99" i="10"/>
  <c r="BM100" i="10"/>
  <c r="BM96" i="10"/>
  <c r="BM135" i="10"/>
  <c r="BM106" i="10"/>
  <c r="BM102" i="10"/>
  <c r="BM136" i="10"/>
  <c r="BM139" i="10"/>
  <c r="BN10" i="10"/>
  <c r="BN6" i="10"/>
  <c r="BN120" i="10"/>
  <c r="BN18" i="10"/>
  <c r="BN14" i="10"/>
  <c r="BN121" i="10"/>
  <c r="BN25" i="10"/>
  <c r="BN22" i="10"/>
  <c r="BN122" i="10"/>
  <c r="BN31" i="10"/>
  <c r="BN30" i="10"/>
  <c r="BN124" i="10"/>
  <c r="BN34" i="10"/>
  <c r="BN33" i="10"/>
  <c r="BN125" i="10"/>
  <c r="BN42" i="10"/>
  <c r="BN37" i="10"/>
  <c r="BN126" i="10"/>
  <c r="BN50" i="10"/>
  <c r="BN127" i="10"/>
  <c r="BN60" i="10"/>
  <c r="BN57" i="10"/>
  <c r="BN128" i="10"/>
  <c r="BN58" i="10"/>
  <c r="BN129" i="10"/>
  <c r="BN66" i="10"/>
  <c r="BN64" i="10"/>
  <c r="BN130" i="10"/>
  <c r="BN73" i="10"/>
  <c r="BN70" i="10"/>
  <c r="BN131" i="10"/>
  <c r="BN80" i="10"/>
  <c r="BN77" i="10"/>
  <c r="BN132" i="10"/>
  <c r="BN88" i="10"/>
  <c r="BN84" i="10"/>
  <c r="BN133" i="10"/>
  <c r="BN94" i="10"/>
  <c r="BN92" i="10"/>
  <c r="BN134" i="10"/>
  <c r="BN97" i="10"/>
  <c r="BN98" i="10"/>
  <c r="BN99" i="10"/>
  <c r="BN100" i="10"/>
  <c r="BN96" i="10"/>
  <c r="BN135" i="10"/>
  <c r="BN106" i="10"/>
  <c r="BN102" i="10"/>
  <c r="BN136" i="10"/>
  <c r="BN139" i="10"/>
  <c r="BO10" i="10"/>
  <c r="BO6" i="10"/>
  <c r="BO120" i="10"/>
  <c r="BO18" i="10"/>
  <c r="BO14" i="10"/>
  <c r="BO121" i="10"/>
  <c r="BO25" i="10"/>
  <c r="BO22" i="10"/>
  <c r="BO122" i="10"/>
  <c r="BO31" i="10"/>
  <c r="BO30" i="10"/>
  <c r="BO124" i="10"/>
  <c r="BO34" i="10"/>
  <c r="BO33" i="10"/>
  <c r="BO125" i="10"/>
  <c r="BO42" i="10"/>
  <c r="BO37" i="10"/>
  <c r="BO126" i="10"/>
  <c r="BO50" i="10"/>
  <c r="BO127" i="10"/>
  <c r="BO60" i="10"/>
  <c r="BO57" i="10"/>
  <c r="BO128" i="10"/>
  <c r="BO58" i="10"/>
  <c r="BO129" i="10"/>
  <c r="BO66" i="10"/>
  <c r="BO64" i="10"/>
  <c r="BO130" i="10"/>
  <c r="BO73" i="10"/>
  <c r="BO70" i="10"/>
  <c r="BO131" i="10"/>
  <c r="BO80" i="10"/>
  <c r="BO77" i="10"/>
  <c r="BO132" i="10"/>
  <c r="BO88" i="10"/>
  <c r="BO84" i="10"/>
  <c r="BO133" i="10"/>
  <c r="BO94" i="10"/>
  <c r="BO92" i="10"/>
  <c r="BO134" i="10"/>
  <c r="BO97" i="10"/>
  <c r="BO98" i="10"/>
  <c r="BO99" i="10"/>
  <c r="BO100" i="10"/>
  <c r="BO96" i="10"/>
  <c r="BO135" i="10"/>
  <c r="BO106" i="10"/>
  <c r="BO102" i="10"/>
  <c r="BO136" i="10"/>
  <c r="BO139" i="10"/>
  <c r="BP10" i="10"/>
  <c r="BP6" i="10"/>
  <c r="BP120" i="10"/>
  <c r="BP18" i="10"/>
  <c r="BP14" i="10"/>
  <c r="BP121" i="10"/>
  <c r="BP25" i="10"/>
  <c r="BP22" i="10"/>
  <c r="BP122" i="10"/>
  <c r="BP31" i="10"/>
  <c r="BP30" i="10"/>
  <c r="BP124" i="10"/>
  <c r="BP34" i="10"/>
  <c r="BP33" i="10"/>
  <c r="BP125" i="10"/>
  <c r="BP42" i="10"/>
  <c r="BP37" i="10"/>
  <c r="BP126" i="10"/>
  <c r="BP50" i="10"/>
  <c r="BP127" i="10"/>
  <c r="BP60" i="10"/>
  <c r="BP57" i="10"/>
  <c r="BP128" i="10"/>
  <c r="BP58" i="10"/>
  <c r="BP129" i="10"/>
  <c r="BP66" i="10"/>
  <c r="BP64" i="10"/>
  <c r="BP130" i="10"/>
  <c r="BP73" i="10"/>
  <c r="BP70" i="10"/>
  <c r="BP131" i="10"/>
  <c r="BP80" i="10"/>
  <c r="BP77" i="10"/>
  <c r="BP132" i="10"/>
  <c r="BP88" i="10"/>
  <c r="BP84" i="10"/>
  <c r="BP133" i="10"/>
  <c r="BP94" i="10"/>
  <c r="BP92" i="10"/>
  <c r="BP134" i="10"/>
  <c r="BP97" i="10"/>
  <c r="BP98" i="10"/>
  <c r="BP99" i="10"/>
  <c r="BP100" i="10"/>
  <c r="BP96" i="10"/>
  <c r="BP135" i="10"/>
  <c r="BP106" i="10"/>
  <c r="BP102" i="10"/>
  <c r="BP136" i="10"/>
  <c r="BP139" i="10"/>
  <c r="BQ10" i="10"/>
  <c r="BQ6" i="10"/>
  <c r="BQ120" i="10"/>
  <c r="BQ18" i="10"/>
  <c r="BQ14" i="10"/>
  <c r="BQ121" i="10"/>
  <c r="BQ25" i="10"/>
  <c r="BQ22" i="10"/>
  <c r="BQ122" i="10"/>
  <c r="BQ31" i="10"/>
  <c r="BQ30" i="10"/>
  <c r="BQ124" i="10"/>
  <c r="BQ34" i="10"/>
  <c r="BQ33" i="10"/>
  <c r="BQ125" i="10"/>
  <c r="BQ42" i="10"/>
  <c r="BQ37" i="10"/>
  <c r="BQ126" i="10"/>
  <c r="BQ50" i="10"/>
  <c r="BQ127" i="10"/>
  <c r="BQ60" i="10"/>
  <c r="BQ57" i="10"/>
  <c r="BQ128" i="10"/>
  <c r="BQ58" i="10"/>
  <c r="BQ129" i="10"/>
  <c r="BQ66" i="10"/>
  <c r="BQ64" i="10"/>
  <c r="BQ130" i="10"/>
  <c r="BQ73" i="10"/>
  <c r="BQ70" i="10"/>
  <c r="BQ131" i="10"/>
  <c r="BQ80" i="10"/>
  <c r="BQ77" i="10"/>
  <c r="BQ132" i="10"/>
  <c r="BQ88" i="10"/>
  <c r="BQ84" i="10"/>
  <c r="BQ133" i="10"/>
  <c r="BQ94" i="10"/>
  <c r="BQ92" i="10"/>
  <c r="BQ134" i="10"/>
  <c r="BQ97" i="10"/>
  <c r="BQ98" i="10"/>
  <c r="BQ99" i="10"/>
  <c r="BQ100" i="10"/>
  <c r="BQ96" i="10"/>
  <c r="BQ135" i="10"/>
  <c r="BQ106" i="10"/>
  <c r="BQ102" i="10"/>
  <c r="BQ136" i="10"/>
  <c r="BQ139" i="10"/>
  <c r="BR10" i="10"/>
  <c r="BR6" i="10"/>
  <c r="BR120" i="10"/>
  <c r="BR18" i="10"/>
  <c r="BR14" i="10"/>
  <c r="BR121" i="10"/>
  <c r="BR25" i="10"/>
  <c r="BR22" i="10"/>
  <c r="BR122" i="10"/>
  <c r="BR31" i="10"/>
  <c r="BR30" i="10"/>
  <c r="BR124" i="10"/>
  <c r="BR34" i="10"/>
  <c r="BR33" i="10"/>
  <c r="BR125" i="10"/>
  <c r="BR42" i="10"/>
  <c r="BR37" i="10"/>
  <c r="BR126" i="10"/>
  <c r="BR50" i="10"/>
  <c r="BR127" i="10"/>
  <c r="BR60" i="10"/>
  <c r="BR57" i="10"/>
  <c r="BR128" i="10"/>
  <c r="BR58" i="10"/>
  <c r="BR129" i="10"/>
  <c r="BR66" i="10"/>
  <c r="BR64" i="10"/>
  <c r="BR130" i="10"/>
  <c r="BR73" i="10"/>
  <c r="BR70" i="10"/>
  <c r="BR131" i="10"/>
  <c r="BR80" i="10"/>
  <c r="BR77" i="10"/>
  <c r="BR132" i="10"/>
  <c r="BR88" i="10"/>
  <c r="BR84" i="10"/>
  <c r="BR133" i="10"/>
  <c r="BR94" i="10"/>
  <c r="BR92" i="10"/>
  <c r="BR134" i="10"/>
  <c r="BR97" i="10"/>
  <c r="BR98" i="10"/>
  <c r="BR99" i="10"/>
  <c r="BR100" i="10"/>
  <c r="BR96" i="10"/>
  <c r="BR135" i="10"/>
  <c r="BR106" i="10"/>
  <c r="BR102" i="10"/>
  <c r="BR136" i="10"/>
  <c r="BR139" i="10"/>
  <c r="BS10" i="10"/>
  <c r="BS6" i="10"/>
  <c r="BS120" i="10"/>
  <c r="BS18" i="10"/>
  <c r="BS14" i="10"/>
  <c r="BS121" i="10"/>
  <c r="BS25" i="10"/>
  <c r="BS22" i="10"/>
  <c r="BS122" i="10"/>
  <c r="BS31" i="10"/>
  <c r="BS30" i="10"/>
  <c r="BS124" i="10"/>
  <c r="BS34" i="10"/>
  <c r="BS33" i="10"/>
  <c r="BS125" i="10"/>
  <c r="BS42" i="10"/>
  <c r="BS37" i="10"/>
  <c r="BS126" i="10"/>
  <c r="BS50" i="10"/>
  <c r="BS127" i="10"/>
  <c r="BS60" i="10"/>
  <c r="BS57" i="10"/>
  <c r="BS128" i="10"/>
  <c r="BS58" i="10"/>
  <c r="BS129" i="10"/>
  <c r="BS66" i="10"/>
  <c r="BS64" i="10"/>
  <c r="BS130" i="10"/>
  <c r="BS73" i="10"/>
  <c r="BS70" i="10"/>
  <c r="BS131" i="10"/>
  <c r="BS80" i="10"/>
  <c r="BS77" i="10"/>
  <c r="BS132" i="10"/>
  <c r="BS88" i="10"/>
  <c r="BS84" i="10"/>
  <c r="BS133" i="10"/>
  <c r="BS94" i="10"/>
  <c r="BS92" i="10"/>
  <c r="BS134" i="10"/>
  <c r="BS97" i="10"/>
  <c r="BS98" i="10"/>
  <c r="BS99" i="10"/>
  <c r="BS100" i="10"/>
  <c r="BS96" i="10"/>
  <c r="BS135" i="10"/>
  <c r="BS106" i="10"/>
  <c r="BS102" i="10"/>
  <c r="BS136" i="10"/>
  <c r="BS139" i="10"/>
  <c r="BT10" i="10"/>
  <c r="BT6" i="10"/>
  <c r="BT120" i="10"/>
  <c r="BT18" i="10"/>
  <c r="BT14" i="10"/>
  <c r="BT121" i="10"/>
  <c r="BT25" i="10"/>
  <c r="BT22" i="10"/>
  <c r="BT122" i="10"/>
  <c r="BT31" i="10"/>
  <c r="BT30" i="10"/>
  <c r="BT124" i="10"/>
  <c r="BT34" i="10"/>
  <c r="BT33" i="10"/>
  <c r="BT125" i="10"/>
  <c r="BT42" i="10"/>
  <c r="BT37" i="10"/>
  <c r="BT126" i="10"/>
  <c r="BT50" i="10"/>
  <c r="BT127" i="10"/>
  <c r="BT60" i="10"/>
  <c r="BT57" i="10"/>
  <c r="BT128" i="10"/>
  <c r="BT58" i="10"/>
  <c r="BT129" i="10"/>
  <c r="BT66" i="10"/>
  <c r="BT64" i="10"/>
  <c r="BT130" i="10"/>
  <c r="BT73" i="10"/>
  <c r="BT70" i="10"/>
  <c r="BT131" i="10"/>
  <c r="BT80" i="10"/>
  <c r="BT77" i="10"/>
  <c r="BT132" i="10"/>
  <c r="BT88" i="10"/>
  <c r="BT84" i="10"/>
  <c r="BT133" i="10"/>
  <c r="BT94" i="10"/>
  <c r="BT92" i="10"/>
  <c r="BT134" i="10"/>
  <c r="BT97" i="10"/>
  <c r="BT98" i="10"/>
  <c r="BT99" i="10"/>
  <c r="BT100" i="10"/>
  <c r="BT96" i="10"/>
  <c r="BT135" i="10"/>
  <c r="BT106" i="10"/>
  <c r="BT102" i="10"/>
  <c r="BT136" i="10"/>
  <c r="BT139" i="10"/>
  <c r="BU10" i="10"/>
  <c r="BU6" i="10"/>
  <c r="BU120" i="10"/>
  <c r="BU18" i="10"/>
  <c r="BU14" i="10"/>
  <c r="BU121" i="10"/>
  <c r="BU25" i="10"/>
  <c r="BU22" i="10"/>
  <c r="BU122" i="10"/>
  <c r="BU31" i="10"/>
  <c r="BU30" i="10"/>
  <c r="BU124" i="10"/>
  <c r="BU34" i="10"/>
  <c r="BU33" i="10"/>
  <c r="BU125" i="10"/>
  <c r="BU42" i="10"/>
  <c r="BU37" i="10"/>
  <c r="BU126" i="10"/>
  <c r="BU50" i="10"/>
  <c r="BU127" i="10"/>
  <c r="BU60" i="10"/>
  <c r="BU57" i="10"/>
  <c r="BU128" i="10"/>
  <c r="BU58" i="10"/>
  <c r="BU129" i="10"/>
  <c r="BU66" i="10"/>
  <c r="BU64" i="10"/>
  <c r="BU130" i="10"/>
  <c r="BU73" i="10"/>
  <c r="BU70" i="10"/>
  <c r="BU131" i="10"/>
  <c r="BU80" i="10"/>
  <c r="BU77" i="10"/>
  <c r="BU132" i="10"/>
  <c r="BU88" i="10"/>
  <c r="BU84" i="10"/>
  <c r="BU133" i="10"/>
  <c r="BU94" i="10"/>
  <c r="BU92" i="10"/>
  <c r="BU134" i="10"/>
  <c r="BU97" i="10"/>
  <c r="BU98" i="10"/>
  <c r="BU99" i="10"/>
  <c r="BU100" i="10"/>
  <c r="BU96" i="10"/>
  <c r="BU135" i="10"/>
  <c r="BU106" i="10"/>
  <c r="BU102" i="10"/>
  <c r="BU136" i="10"/>
  <c r="BU139" i="10"/>
  <c r="BV10" i="10"/>
  <c r="BV6" i="10"/>
  <c r="BV120" i="10"/>
  <c r="BV18" i="10"/>
  <c r="BV14" i="10"/>
  <c r="BV121" i="10"/>
  <c r="BV25" i="10"/>
  <c r="BV22" i="10"/>
  <c r="BV122" i="10"/>
  <c r="BV31" i="10"/>
  <c r="BV30" i="10"/>
  <c r="BV124" i="10"/>
  <c r="BV34" i="10"/>
  <c r="BV33" i="10"/>
  <c r="BV125" i="10"/>
  <c r="BV42" i="10"/>
  <c r="BV37" i="10"/>
  <c r="BV126" i="10"/>
  <c r="BV50" i="10"/>
  <c r="BV127" i="10"/>
  <c r="BV60" i="10"/>
  <c r="BV57" i="10"/>
  <c r="BV128" i="10"/>
  <c r="BV58" i="10"/>
  <c r="BV129" i="10"/>
  <c r="BV66" i="10"/>
  <c r="BV64" i="10"/>
  <c r="BV130" i="10"/>
  <c r="BV73" i="10"/>
  <c r="BV70" i="10"/>
  <c r="BV131" i="10"/>
  <c r="BV80" i="10"/>
  <c r="BV77" i="10"/>
  <c r="BV132" i="10"/>
  <c r="BV88" i="10"/>
  <c r="BV84" i="10"/>
  <c r="BV133" i="10"/>
  <c r="BV94" i="10"/>
  <c r="BV92" i="10"/>
  <c r="BV134" i="10"/>
  <c r="BV97" i="10"/>
  <c r="BV98" i="10"/>
  <c r="BV99" i="10"/>
  <c r="BV100" i="10"/>
  <c r="BV96" i="10"/>
  <c r="BV135" i="10"/>
  <c r="BV106" i="10"/>
  <c r="BV102" i="10"/>
  <c r="BV136" i="10"/>
  <c r="BV139" i="10"/>
  <c r="BW10" i="10"/>
  <c r="BW6" i="10"/>
  <c r="BW120" i="10"/>
  <c r="BW18" i="10"/>
  <c r="BW14" i="10"/>
  <c r="BW121" i="10"/>
  <c r="BW25" i="10"/>
  <c r="BW22" i="10"/>
  <c r="BW122" i="10"/>
  <c r="BW31" i="10"/>
  <c r="BW30" i="10"/>
  <c r="BW124" i="10"/>
  <c r="BW34" i="10"/>
  <c r="BW33" i="10"/>
  <c r="BW125" i="10"/>
  <c r="BW42" i="10"/>
  <c r="BW37" i="10"/>
  <c r="BW126" i="10"/>
  <c r="BW50" i="10"/>
  <c r="BW127" i="10"/>
  <c r="BW60" i="10"/>
  <c r="BW57" i="10"/>
  <c r="BW128" i="10"/>
  <c r="BW58" i="10"/>
  <c r="BW129" i="10"/>
  <c r="BW66" i="10"/>
  <c r="BW64" i="10"/>
  <c r="BW130" i="10"/>
  <c r="BW73" i="10"/>
  <c r="BW70" i="10"/>
  <c r="BW131" i="10"/>
  <c r="BW80" i="10"/>
  <c r="BW77" i="10"/>
  <c r="BW132" i="10"/>
  <c r="BW88" i="10"/>
  <c r="BW84" i="10"/>
  <c r="BW133" i="10"/>
  <c r="BW94" i="10"/>
  <c r="BW92" i="10"/>
  <c r="BW134" i="10"/>
  <c r="BW97" i="10"/>
  <c r="BW98" i="10"/>
  <c r="BW99" i="10"/>
  <c r="BW100" i="10"/>
  <c r="BW96" i="10"/>
  <c r="BW135" i="10"/>
  <c r="BW106" i="10"/>
  <c r="BW102" i="10"/>
  <c r="BW136" i="10"/>
  <c r="BW139" i="10"/>
  <c r="BX10" i="10"/>
  <c r="BX6" i="10"/>
  <c r="BX120" i="10"/>
  <c r="BX18" i="10"/>
  <c r="BX14" i="10"/>
  <c r="BX121" i="10"/>
  <c r="BX25" i="10"/>
  <c r="BX22" i="10"/>
  <c r="BX122" i="10"/>
  <c r="BX31" i="10"/>
  <c r="BX30" i="10"/>
  <c r="BX124" i="10"/>
  <c r="BX34" i="10"/>
  <c r="BX33" i="10"/>
  <c r="BX125" i="10"/>
  <c r="BX42" i="10"/>
  <c r="BX37" i="10"/>
  <c r="BX126" i="10"/>
  <c r="BX50" i="10"/>
  <c r="BX127" i="10"/>
  <c r="BX60" i="10"/>
  <c r="BX57" i="10"/>
  <c r="BX128" i="10"/>
  <c r="BX58" i="10"/>
  <c r="BX129" i="10"/>
  <c r="BX66" i="10"/>
  <c r="BX64" i="10"/>
  <c r="BX130" i="10"/>
  <c r="BX73" i="10"/>
  <c r="BX70" i="10"/>
  <c r="BX131" i="10"/>
  <c r="BX80" i="10"/>
  <c r="BX77" i="10"/>
  <c r="BX132" i="10"/>
  <c r="BX88" i="10"/>
  <c r="BX84" i="10"/>
  <c r="BX133" i="10"/>
  <c r="BX94" i="10"/>
  <c r="BX92" i="10"/>
  <c r="BX134" i="10"/>
  <c r="BX97" i="10"/>
  <c r="BX98" i="10"/>
  <c r="BX99" i="10"/>
  <c r="BX100" i="10"/>
  <c r="BX96" i="10"/>
  <c r="BX135" i="10"/>
  <c r="BX106" i="10"/>
  <c r="BX102" i="10"/>
  <c r="BX136" i="10"/>
  <c r="BX139" i="10"/>
  <c r="BY10" i="10"/>
  <c r="BY6" i="10"/>
  <c r="BY120" i="10"/>
  <c r="BY18" i="10"/>
  <c r="BY14" i="10"/>
  <c r="BY121" i="10"/>
  <c r="BY25" i="10"/>
  <c r="BY22" i="10"/>
  <c r="BY122" i="10"/>
  <c r="BY31" i="10"/>
  <c r="BY30" i="10"/>
  <c r="BY124" i="10"/>
  <c r="BY34" i="10"/>
  <c r="BY33" i="10"/>
  <c r="BY125" i="10"/>
  <c r="BY42" i="10"/>
  <c r="BY37" i="10"/>
  <c r="BY126" i="10"/>
  <c r="BY50" i="10"/>
  <c r="BY127" i="10"/>
  <c r="BY60" i="10"/>
  <c r="BY57" i="10"/>
  <c r="BY128" i="10"/>
  <c r="BY58" i="10"/>
  <c r="BY129" i="10"/>
  <c r="BY66" i="10"/>
  <c r="BY64" i="10"/>
  <c r="BY130" i="10"/>
  <c r="BY73" i="10"/>
  <c r="BY70" i="10"/>
  <c r="BY131" i="10"/>
  <c r="BY80" i="10"/>
  <c r="BY77" i="10"/>
  <c r="BY132" i="10"/>
  <c r="BY88" i="10"/>
  <c r="BY84" i="10"/>
  <c r="BY133" i="10"/>
  <c r="BY94" i="10"/>
  <c r="BY92" i="10"/>
  <c r="BY134" i="10"/>
  <c r="BY97" i="10"/>
  <c r="BY98" i="10"/>
  <c r="BY99" i="10"/>
  <c r="BY100" i="10"/>
  <c r="BY96" i="10"/>
  <c r="BY135" i="10"/>
  <c r="BY106" i="10"/>
  <c r="BY102" i="10"/>
  <c r="BY136" i="10"/>
  <c r="BY139" i="10"/>
  <c r="BZ10" i="10"/>
  <c r="BZ6" i="10"/>
  <c r="BZ120" i="10"/>
  <c r="BZ18" i="10"/>
  <c r="BZ14" i="10"/>
  <c r="BZ121" i="10"/>
  <c r="BZ25" i="10"/>
  <c r="BZ22" i="10"/>
  <c r="BZ122" i="10"/>
  <c r="BZ31" i="10"/>
  <c r="BZ30" i="10"/>
  <c r="BZ124" i="10"/>
  <c r="BZ34" i="10"/>
  <c r="BZ33" i="10"/>
  <c r="BZ125" i="10"/>
  <c r="BZ42" i="10"/>
  <c r="BZ37" i="10"/>
  <c r="BZ126" i="10"/>
  <c r="BZ50" i="10"/>
  <c r="BZ127" i="10"/>
  <c r="BZ60" i="10"/>
  <c r="BZ57" i="10"/>
  <c r="BZ128" i="10"/>
  <c r="BZ58" i="10"/>
  <c r="BZ129" i="10"/>
  <c r="BZ66" i="10"/>
  <c r="BZ64" i="10"/>
  <c r="BZ130" i="10"/>
  <c r="BZ73" i="10"/>
  <c r="BZ70" i="10"/>
  <c r="BZ131" i="10"/>
  <c r="BZ80" i="10"/>
  <c r="BZ77" i="10"/>
  <c r="BZ132" i="10"/>
  <c r="BZ88" i="10"/>
  <c r="BZ84" i="10"/>
  <c r="BZ133" i="10"/>
  <c r="BZ94" i="10"/>
  <c r="BZ92" i="10"/>
  <c r="BZ134" i="10"/>
  <c r="BZ97" i="10"/>
  <c r="BZ98" i="10"/>
  <c r="BZ99" i="10"/>
  <c r="BZ100" i="10"/>
  <c r="BZ96" i="10"/>
  <c r="BZ135" i="10"/>
  <c r="BZ106" i="10"/>
  <c r="BZ102" i="10"/>
  <c r="BZ136" i="10"/>
  <c r="BZ139" i="10"/>
  <c r="CA10" i="10"/>
  <c r="CA6" i="10"/>
  <c r="CA120" i="10"/>
  <c r="CA18" i="10"/>
  <c r="CA14" i="10"/>
  <c r="CA121" i="10"/>
  <c r="CA25" i="10"/>
  <c r="CA22" i="10"/>
  <c r="CA122" i="10"/>
  <c r="CA31" i="10"/>
  <c r="CA30" i="10"/>
  <c r="CA124" i="10"/>
  <c r="CA34" i="10"/>
  <c r="CA33" i="10"/>
  <c r="CA125" i="10"/>
  <c r="CA42" i="10"/>
  <c r="CA37" i="10"/>
  <c r="CA126" i="10"/>
  <c r="CA50" i="10"/>
  <c r="CA127" i="10"/>
  <c r="CA60" i="10"/>
  <c r="CA57" i="10"/>
  <c r="CA128" i="10"/>
  <c r="CA58" i="10"/>
  <c r="CA129" i="10"/>
  <c r="CA66" i="10"/>
  <c r="CA64" i="10"/>
  <c r="CA130" i="10"/>
  <c r="CA73" i="10"/>
  <c r="CA70" i="10"/>
  <c r="CA131" i="10"/>
  <c r="CA80" i="10"/>
  <c r="CA77" i="10"/>
  <c r="CA132" i="10"/>
  <c r="CA88" i="10"/>
  <c r="CA84" i="10"/>
  <c r="CA133" i="10"/>
  <c r="CA94" i="10"/>
  <c r="CA92" i="10"/>
  <c r="CA134" i="10"/>
  <c r="CA97" i="10"/>
  <c r="CA98" i="10"/>
  <c r="CA99" i="10"/>
  <c r="CA100" i="10"/>
  <c r="CA96" i="10"/>
  <c r="CA135" i="10"/>
  <c r="CA106" i="10"/>
  <c r="CA102" i="10"/>
  <c r="CA136" i="10"/>
  <c r="CA139" i="10"/>
  <c r="CB10" i="10"/>
  <c r="CB6" i="10"/>
  <c r="CB120" i="10"/>
  <c r="CB18" i="10"/>
  <c r="CB14" i="10"/>
  <c r="CB121" i="10"/>
  <c r="CB25" i="10"/>
  <c r="CB22" i="10"/>
  <c r="CB122" i="10"/>
  <c r="CB31" i="10"/>
  <c r="CB30" i="10"/>
  <c r="CB124" i="10"/>
  <c r="CB34" i="10"/>
  <c r="CB33" i="10"/>
  <c r="CB125" i="10"/>
  <c r="CB42" i="10"/>
  <c r="CB37" i="10"/>
  <c r="CB126" i="10"/>
  <c r="CB50" i="10"/>
  <c r="CB127" i="10"/>
  <c r="CB60" i="10"/>
  <c r="CB57" i="10"/>
  <c r="CB128" i="10"/>
  <c r="CB58" i="10"/>
  <c r="CB129" i="10"/>
  <c r="CB66" i="10"/>
  <c r="CB64" i="10"/>
  <c r="CB130" i="10"/>
  <c r="CB73" i="10"/>
  <c r="CB70" i="10"/>
  <c r="CB131" i="10"/>
  <c r="CB80" i="10"/>
  <c r="CB77" i="10"/>
  <c r="CB132" i="10"/>
  <c r="CB88" i="10"/>
  <c r="CB84" i="10"/>
  <c r="CB133" i="10"/>
  <c r="CB94" i="10"/>
  <c r="CB92" i="10"/>
  <c r="CB134" i="10"/>
  <c r="CB97" i="10"/>
  <c r="CB98" i="10"/>
  <c r="CB99" i="10"/>
  <c r="CB100" i="10"/>
  <c r="CB96" i="10"/>
  <c r="CB135" i="10"/>
  <c r="CB106" i="10"/>
  <c r="CB102" i="10"/>
  <c r="CB136" i="10"/>
  <c r="CB139" i="10"/>
  <c r="CC10" i="10"/>
  <c r="CC6" i="10"/>
  <c r="CC120" i="10"/>
  <c r="CC18" i="10"/>
  <c r="CC14" i="10"/>
  <c r="CC121" i="10"/>
  <c r="CC25" i="10"/>
  <c r="CC22" i="10"/>
  <c r="CC122" i="10"/>
  <c r="CC31" i="10"/>
  <c r="CC30" i="10"/>
  <c r="CC124" i="10"/>
  <c r="CC34" i="10"/>
  <c r="CC33" i="10"/>
  <c r="CC125" i="10"/>
  <c r="CC42" i="10"/>
  <c r="CC37" i="10"/>
  <c r="CC126" i="10"/>
  <c r="CC50" i="10"/>
  <c r="CC127" i="10"/>
  <c r="CC60" i="10"/>
  <c r="CC57" i="10"/>
  <c r="CC128" i="10"/>
  <c r="CC58" i="10"/>
  <c r="CC129" i="10"/>
  <c r="CC66" i="10"/>
  <c r="CC64" i="10"/>
  <c r="CC130" i="10"/>
  <c r="CC73" i="10"/>
  <c r="CC70" i="10"/>
  <c r="CC131" i="10"/>
  <c r="CC80" i="10"/>
  <c r="CC77" i="10"/>
  <c r="CC132" i="10"/>
  <c r="CC88" i="10"/>
  <c r="CC84" i="10"/>
  <c r="CC133" i="10"/>
  <c r="CC94" i="10"/>
  <c r="CC92" i="10"/>
  <c r="CC134" i="10"/>
  <c r="CC97" i="10"/>
  <c r="CC98" i="10"/>
  <c r="CC99" i="10"/>
  <c r="CC100" i="10"/>
  <c r="CC96" i="10"/>
  <c r="CC135" i="10"/>
  <c r="CC106" i="10"/>
  <c r="CC102" i="10"/>
  <c r="CC136" i="10"/>
  <c r="CC139" i="10"/>
  <c r="CD10" i="10"/>
  <c r="CD6" i="10"/>
  <c r="CD120" i="10"/>
  <c r="CD18" i="10"/>
  <c r="CD14" i="10"/>
  <c r="CD121" i="10"/>
  <c r="CD25" i="10"/>
  <c r="CD22" i="10"/>
  <c r="CD122" i="10"/>
  <c r="CD31" i="10"/>
  <c r="CD30" i="10"/>
  <c r="CD124" i="10"/>
  <c r="CD34" i="10"/>
  <c r="CD33" i="10"/>
  <c r="CD125" i="10"/>
  <c r="CD42" i="10"/>
  <c r="CD37" i="10"/>
  <c r="CD126" i="10"/>
  <c r="CD50" i="10"/>
  <c r="CD127" i="10"/>
  <c r="CD60" i="10"/>
  <c r="CD57" i="10"/>
  <c r="CD128" i="10"/>
  <c r="CD58" i="10"/>
  <c r="CD129" i="10"/>
  <c r="CD66" i="10"/>
  <c r="CD64" i="10"/>
  <c r="CD130" i="10"/>
  <c r="CD73" i="10"/>
  <c r="CD70" i="10"/>
  <c r="CD131" i="10"/>
  <c r="CD80" i="10"/>
  <c r="CD77" i="10"/>
  <c r="CD132" i="10"/>
  <c r="CD88" i="10"/>
  <c r="CD84" i="10"/>
  <c r="CD133" i="10"/>
  <c r="CD94" i="10"/>
  <c r="CD92" i="10"/>
  <c r="CD134" i="10"/>
  <c r="CD97" i="10"/>
  <c r="CD98" i="10"/>
  <c r="CD99" i="10"/>
  <c r="CD100" i="10"/>
  <c r="CD96" i="10"/>
  <c r="CD135" i="10"/>
  <c r="CD106" i="10"/>
  <c r="CD102" i="10"/>
  <c r="CD136" i="10"/>
  <c r="CD139" i="10"/>
  <c r="CE10" i="10"/>
  <c r="CE6" i="10"/>
  <c r="CE120" i="10"/>
  <c r="CE18" i="10"/>
  <c r="CE14" i="10"/>
  <c r="CE121" i="10"/>
  <c r="CE25" i="10"/>
  <c r="CE22" i="10"/>
  <c r="CE122" i="10"/>
  <c r="CE31" i="10"/>
  <c r="CE30" i="10"/>
  <c r="CE124" i="10"/>
  <c r="CE34" i="10"/>
  <c r="CE33" i="10"/>
  <c r="CE125" i="10"/>
  <c r="CE42" i="10"/>
  <c r="CE37" i="10"/>
  <c r="CE126" i="10"/>
  <c r="CE50" i="10"/>
  <c r="CE127" i="10"/>
  <c r="CE60" i="10"/>
  <c r="CE57" i="10"/>
  <c r="CE128" i="10"/>
  <c r="CE58" i="10"/>
  <c r="CE129" i="10"/>
  <c r="CE66" i="10"/>
  <c r="CE64" i="10"/>
  <c r="CE130" i="10"/>
  <c r="CE73" i="10"/>
  <c r="CE70" i="10"/>
  <c r="CE131" i="10"/>
  <c r="CE80" i="10"/>
  <c r="CE77" i="10"/>
  <c r="CE132" i="10"/>
  <c r="CE88" i="10"/>
  <c r="CE84" i="10"/>
  <c r="CE133" i="10"/>
  <c r="CE94" i="10"/>
  <c r="CE92" i="10"/>
  <c r="CE134" i="10"/>
  <c r="CE97" i="10"/>
  <c r="CE98" i="10"/>
  <c r="CE99" i="10"/>
  <c r="CE100" i="10"/>
  <c r="CE96" i="10"/>
  <c r="CE135" i="10"/>
  <c r="CE106" i="10"/>
  <c r="CE102" i="10"/>
  <c r="CE136" i="10"/>
  <c r="CE139" i="10"/>
  <c r="CF10" i="10"/>
  <c r="CF6" i="10"/>
  <c r="CF120" i="10"/>
  <c r="CF18" i="10"/>
  <c r="CF14" i="10"/>
  <c r="CF121" i="10"/>
  <c r="CF25" i="10"/>
  <c r="CF22" i="10"/>
  <c r="CF122" i="10"/>
  <c r="CF31" i="10"/>
  <c r="CF30" i="10"/>
  <c r="CF124" i="10"/>
  <c r="CF34" i="10"/>
  <c r="CF33" i="10"/>
  <c r="CF125" i="10"/>
  <c r="CF42" i="10"/>
  <c r="CF37" i="10"/>
  <c r="CF126" i="10"/>
  <c r="CF50" i="10"/>
  <c r="CF127" i="10"/>
  <c r="CF60" i="10"/>
  <c r="CF57" i="10"/>
  <c r="CF128" i="10"/>
  <c r="CF58" i="10"/>
  <c r="CF129" i="10"/>
  <c r="CF66" i="10"/>
  <c r="CF64" i="10"/>
  <c r="CF130" i="10"/>
  <c r="CF73" i="10"/>
  <c r="CF70" i="10"/>
  <c r="CF131" i="10"/>
  <c r="CF80" i="10"/>
  <c r="CF77" i="10"/>
  <c r="CF132" i="10"/>
  <c r="CF88" i="10"/>
  <c r="CF84" i="10"/>
  <c r="CF133" i="10"/>
  <c r="CF94" i="10"/>
  <c r="CF92" i="10"/>
  <c r="CF134" i="10"/>
  <c r="CF97" i="10"/>
  <c r="CF98" i="10"/>
  <c r="CF99" i="10"/>
  <c r="CF100" i="10"/>
  <c r="CF96" i="10"/>
  <c r="CF135" i="10"/>
  <c r="CF106" i="10"/>
  <c r="CF102" i="10"/>
  <c r="CF136" i="10"/>
  <c r="CF139" i="10"/>
  <c r="CG10" i="10"/>
  <c r="CG6" i="10"/>
  <c r="CG120" i="10"/>
  <c r="CG18" i="10"/>
  <c r="CG14" i="10"/>
  <c r="CG121" i="10"/>
  <c r="CG25" i="10"/>
  <c r="CG22" i="10"/>
  <c r="CG122" i="10"/>
  <c r="CG31" i="10"/>
  <c r="CG30" i="10"/>
  <c r="CG124" i="10"/>
  <c r="CG34" i="10"/>
  <c r="CG33" i="10"/>
  <c r="CG125" i="10"/>
  <c r="CG42" i="10"/>
  <c r="CG37" i="10"/>
  <c r="CG126" i="10"/>
  <c r="CG50" i="10"/>
  <c r="CG127" i="10"/>
  <c r="CG60" i="10"/>
  <c r="CG57" i="10"/>
  <c r="CG128" i="10"/>
  <c r="CG58" i="10"/>
  <c r="CG129" i="10"/>
  <c r="CG66" i="10"/>
  <c r="CG64" i="10"/>
  <c r="CG130" i="10"/>
  <c r="CG73" i="10"/>
  <c r="CG70" i="10"/>
  <c r="CG131" i="10"/>
  <c r="CG80" i="10"/>
  <c r="CG77" i="10"/>
  <c r="CG132" i="10"/>
  <c r="CG88" i="10"/>
  <c r="CG84" i="10"/>
  <c r="CG133" i="10"/>
  <c r="CG94" i="10"/>
  <c r="CG92" i="10"/>
  <c r="CG134" i="10"/>
  <c r="CG97" i="10"/>
  <c r="CG98" i="10"/>
  <c r="CG99" i="10"/>
  <c r="CG100" i="10"/>
  <c r="CG96" i="10"/>
  <c r="CG135" i="10"/>
  <c r="CG106" i="10"/>
  <c r="CG102" i="10"/>
  <c r="CG136" i="10"/>
  <c r="CG139" i="10"/>
  <c r="CH10" i="10"/>
  <c r="CH6" i="10"/>
  <c r="CH120" i="10"/>
  <c r="CH18" i="10"/>
  <c r="CH14" i="10"/>
  <c r="CH121" i="10"/>
  <c r="CH25" i="10"/>
  <c r="CH22" i="10"/>
  <c r="CH122" i="10"/>
  <c r="CH31" i="10"/>
  <c r="CH30" i="10"/>
  <c r="CH124" i="10"/>
  <c r="CH34" i="10"/>
  <c r="CH33" i="10"/>
  <c r="CH125" i="10"/>
  <c r="CH42" i="10"/>
  <c r="CH37" i="10"/>
  <c r="CH126" i="10"/>
  <c r="CH50" i="10"/>
  <c r="CH127" i="10"/>
  <c r="CH60" i="10"/>
  <c r="CH57" i="10"/>
  <c r="CH128" i="10"/>
  <c r="CH58" i="10"/>
  <c r="CH129" i="10"/>
  <c r="CH66" i="10"/>
  <c r="CH64" i="10"/>
  <c r="CH130" i="10"/>
  <c r="CH73" i="10"/>
  <c r="CH70" i="10"/>
  <c r="CH131" i="10"/>
  <c r="CH80" i="10"/>
  <c r="CH77" i="10"/>
  <c r="CH132" i="10"/>
  <c r="CH88" i="10"/>
  <c r="CH84" i="10"/>
  <c r="CH133" i="10"/>
  <c r="CH94" i="10"/>
  <c r="CH92" i="10"/>
  <c r="CH134" i="10"/>
  <c r="CH97" i="10"/>
  <c r="CH98" i="10"/>
  <c r="CH99" i="10"/>
  <c r="CH100" i="10"/>
  <c r="CH96" i="10"/>
  <c r="CH135" i="10"/>
  <c r="CH106" i="10"/>
  <c r="CH102" i="10"/>
  <c r="CH136" i="10"/>
  <c r="CH139" i="10"/>
  <c r="CI10" i="10"/>
  <c r="CI6" i="10"/>
  <c r="CI120" i="10"/>
  <c r="CI18" i="10"/>
  <c r="CI14" i="10"/>
  <c r="CI121" i="10"/>
  <c r="CI25" i="10"/>
  <c r="CI22" i="10"/>
  <c r="CI122" i="10"/>
  <c r="CI31" i="10"/>
  <c r="CI30" i="10"/>
  <c r="CI124" i="10"/>
  <c r="CI34" i="10"/>
  <c r="CI33" i="10"/>
  <c r="CI125" i="10"/>
  <c r="CI42" i="10"/>
  <c r="CI37" i="10"/>
  <c r="CI126" i="10"/>
  <c r="CI50" i="10"/>
  <c r="CI127" i="10"/>
  <c r="CI60" i="10"/>
  <c r="CI57" i="10"/>
  <c r="CI128" i="10"/>
  <c r="CI58" i="10"/>
  <c r="CI129" i="10"/>
  <c r="CI66" i="10"/>
  <c r="CI64" i="10"/>
  <c r="CI130" i="10"/>
  <c r="CI73" i="10"/>
  <c r="CI70" i="10"/>
  <c r="CI131" i="10"/>
  <c r="CI80" i="10"/>
  <c r="CI77" i="10"/>
  <c r="CI132" i="10"/>
  <c r="CI88" i="10"/>
  <c r="CI84" i="10"/>
  <c r="CI133" i="10"/>
  <c r="CI94" i="10"/>
  <c r="CI92" i="10"/>
  <c r="CI134" i="10"/>
  <c r="CI97" i="10"/>
  <c r="CI98" i="10"/>
  <c r="CI99" i="10"/>
  <c r="CI100" i="10"/>
  <c r="CI96" i="10"/>
  <c r="CI135" i="10"/>
  <c r="CI106" i="10"/>
  <c r="CI102" i="10"/>
  <c r="CI136" i="10"/>
  <c r="CI139" i="10"/>
  <c r="CJ10" i="10"/>
  <c r="CJ6" i="10"/>
  <c r="CJ120" i="10"/>
  <c r="CJ18" i="10"/>
  <c r="CJ14" i="10"/>
  <c r="CJ121" i="10"/>
  <c r="CJ25" i="10"/>
  <c r="CJ22" i="10"/>
  <c r="CJ122" i="10"/>
  <c r="CJ31" i="10"/>
  <c r="CJ30" i="10"/>
  <c r="CJ124" i="10"/>
  <c r="CJ34" i="10"/>
  <c r="CJ33" i="10"/>
  <c r="CJ125" i="10"/>
  <c r="CJ42" i="10"/>
  <c r="CJ37" i="10"/>
  <c r="CJ126" i="10"/>
  <c r="CJ50" i="10"/>
  <c r="CJ127" i="10"/>
  <c r="CJ60" i="10"/>
  <c r="CJ57" i="10"/>
  <c r="CJ128" i="10"/>
  <c r="CJ58" i="10"/>
  <c r="CJ129" i="10"/>
  <c r="CJ66" i="10"/>
  <c r="CJ64" i="10"/>
  <c r="CJ130" i="10"/>
  <c r="CJ73" i="10"/>
  <c r="CJ70" i="10"/>
  <c r="CJ131" i="10"/>
  <c r="CJ80" i="10"/>
  <c r="CJ77" i="10"/>
  <c r="CJ132" i="10"/>
  <c r="CJ88" i="10"/>
  <c r="CJ84" i="10"/>
  <c r="CJ133" i="10"/>
  <c r="CJ94" i="10"/>
  <c r="CJ92" i="10"/>
  <c r="CJ134" i="10"/>
  <c r="CJ97" i="10"/>
  <c r="CJ98" i="10"/>
  <c r="CJ99" i="10"/>
  <c r="CJ100" i="10"/>
  <c r="CJ96" i="10"/>
  <c r="CJ135" i="10"/>
  <c r="CJ106" i="10"/>
  <c r="CJ102" i="10"/>
  <c r="CJ136" i="10"/>
  <c r="CJ139" i="10"/>
  <c r="CK10" i="10"/>
  <c r="CK6" i="10"/>
  <c r="CK120" i="10"/>
  <c r="CK18" i="10"/>
  <c r="CK14" i="10"/>
  <c r="CK121" i="10"/>
  <c r="CK25" i="10"/>
  <c r="CK22" i="10"/>
  <c r="CK122" i="10"/>
  <c r="CK31" i="10"/>
  <c r="CK30" i="10"/>
  <c r="CK124" i="10"/>
  <c r="CK34" i="10"/>
  <c r="CK33" i="10"/>
  <c r="CK125" i="10"/>
  <c r="CK42" i="10"/>
  <c r="CK37" i="10"/>
  <c r="CK126" i="10"/>
  <c r="CK50" i="10"/>
  <c r="CK127" i="10"/>
  <c r="CK60" i="10"/>
  <c r="CK57" i="10"/>
  <c r="CK128" i="10"/>
  <c r="CK58" i="10"/>
  <c r="CK129" i="10"/>
  <c r="CK66" i="10"/>
  <c r="CK64" i="10"/>
  <c r="CK130" i="10"/>
  <c r="CK73" i="10"/>
  <c r="CK70" i="10"/>
  <c r="CK131" i="10"/>
  <c r="CK80" i="10"/>
  <c r="CK77" i="10"/>
  <c r="CK132" i="10"/>
  <c r="CK88" i="10"/>
  <c r="CK84" i="10"/>
  <c r="CK133" i="10"/>
  <c r="CK94" i="10"/>
  <c r="CK92" i="10"/>
  <c r="CK134" i="10"/>
  <c r="CK97" i="10"/>
  <c r="CK98" i="10"/>
  <c r="CK99" i="10"/>
  <c r="CK100" i="10"/>
  <c r="CK96" i="10"/>
  <c r="CK135" i="10"/>
  <c r="CK106" i="10"/>
  <c r="CK102" i="10"/>
  <c r="CK136" i="10"/>
  <c r="CK139" i="10"/>
  <c r="CL10" i="10"/>
  <c r="CL6" i="10"/>
  <c r="CL120" i="10"/>
  <c r="CL18" i="10"/>
  <c r="CL14" i="10"/>
  <c r="CL121" i="10"/>
  <c r="CL25" i="10"/>
  <c r="CL22" i="10"/>
  <c r="CL122" i="10"/>
  <c r="CL31" i="10"/>
  <c r="CL30" i="10"/>
  <c r="CL124" i="10"/>
  <c r="CL34" i="10"/>
  <c r="CL33" i="10"/>
  <c r="CL125" i="10"/>
  <c r="CL42" i="10"/>
  <c r="CL37" i="10"/>
  <c r="CL126" i="10"/>
  <c r="CL50" i="10"/>
  <c r="CL127" i="10"/>
  <c r="CL60" i="10"/>
  <c r="CL57" i="10"/>
  <c r="CL128" i="10"/>
  <c r="CL58" i="10"/>
  <c r="CL129" i="10"/>
  <c r="CL66" i="10"/>
  <c r="CL64" i="10"/>
  <c r="CL130" i="10"/>
  <c r="CL73" i="10"/>
  <c r="CL70" i="10"/>
  <c r="CL131" i="10"/>
  <c r="CL80" i="10"/>
  <c r="CL77" i="10"/>
  <c r="CL132" i="10"/>
  <c r="CL88" i="10"/>
  <c r="CL84" i="10"/>
  <c r="CL133" i="10"/>
  <c r="CL94" i="10"/>
  <c r="CL92" i="10"/>
  <c r="CL134" i="10"/>
  <c r="CL97" i="10"/>
  <c r="CL98" i="10"/>
  <c r="CL99" i="10"/>
  <c r="CL100" i="10"/>
  <c r="CL96" i="10"/>
  <c r="CL135" i="10"/>
  <c r="CL106" i="10"/>
  <c r="CL102" i="10"/>
  <c r="CL136" i="10"/>
  <c r="CL139" i="10"/>
  <c r="CM10" i="10"/>
  <c r="CM6" i="10"/>
  <c r="CM120" i="10"/>
  <c r="CM18" i="10"/>
  <c r="CM14" i="10"/>
  <c r="CM121" i="10"/>
  <c r="CM25" i="10"/>
  <c r="CM22" i="10"/>
  <c r="CM122" i="10"/>
  <c r="CM31" i="10"/>
  <c r="CM30" i="10"/>
  <c r="CM124" i="10"/>
  <c r="CM34" i="10"/>
  <c r="CM33" i="10"/>
  <c r="CM125" i="10"/>
  <c r="CM42" i="10"/>
  <c r="CM37" i="10"/>
  <c r="CM126" i="10"/>
  <c r="CM50" i="10"/>
  <c r="CM127" i="10"/>
  <c r="CM60" i="10"/>
  <c r="CM57" i="10"/>
  <c r="CM128" i="10"/>
  <c r="CM58" i="10"/>
  <c r="CM129" i="10"/>
  <c r="CM66" i="10"/>
  <c r="CM64" i="10"/>
  <c r="CM130" i="10"/>
  <c r="CM73" i="10"/>
  <c r="CM70" i="10"/>
  <c r="CM131" i="10"/>
  <c r="CM80" i="10"/>
  <c r="CM77" i="10"/>
  <c r="CM132" i="10"/>
  <c r="CM88" i="10"/>
  <c r="CM84" i="10"/>
  <c r="CM133" i="10"/>
  <c r="CM94" i="10"/>
  <c r="CM92" i="10"/>
  <c r="CM134" i="10"/>
  <c r="CM97" i="10"/>
  <c r="CM98" i="10"/>
  <c r="CM99" i="10"/>
  <c r="CM100" i="10"/>
  <c r="CM96" i="10"/>
  <c r="CM135" i="10"/>
  <c r="CM106" i="10"/>
  <c r="CM102" i="10"/>
  <c r="CM136" i="10"/>
  <c r="CM139" i="10"/>
  <c r="CN10" i="10"/>
  <c r="CN6" i="10"/>
  <c r="CN120" i="10"/>
  <c r="CN18" i="10"/>
  <c r="CN14" i="10"/>
  <c r="CN121" i="10"/>
  <c r="CN25" i="10"/>
  <c r="CN22" i="10"/>
  <c r="CN122" i="10"/>
  <c r="CN31" i="10"/>
  <c r="CN30" i="10"/>
  <c r="CN124" i="10"/>
  <c r="CN34" i="10"/>
  <c r="CN33" i="10"/>
  <c r="CN125" i="10"/>
  <c r="CN42" i="10"/>
  <c r="CN37" i="10"/>
  <c r="CN126" i="10"/>
  <c r="CN50" i="10"/>
  <c r="CN127" i="10"/>
  <c r="CN60" i="10"/>
  <c r="CN57" i="10"/>
  <c r="CN128" i="10"/>
  <c r="CN58" i="10"/>
  <c r="CN129" i="10"/>
  <c r="CN66" i="10"/>
  <c r="CN64" i="10"/>
  <c r="CN130" i="10"/>
  <c r="CN73" i="10"/>
  <c r="CN70" i="10"/>
  <c r="CN131" i="10"/>
  <c r="CN80" i="10"/>
  <c r="CN77" i="10"/>
  <c r="CN132" i="10"/>
  <c r="CN88" i="10"/>
  <c r="CN84" i="10"/>
  <c r="CN133" i="10"/>
  <c r="CN94" i="10"/>
  <c r="CN92" i="10"/>
  <c r="CN134" i="10"/>
  <c r="CN97" i="10"/>
  <c r="CN98" i="10"/>
  <c r="CN99" i="10"/>
  <c r="CN100" i="10"/>
  <c r="CN96" i="10"/>
  <c r="CN135" i="10"/>
  <c r="CN106" i="10"/>
  <c r="CN102" i="10"/>
  <c r="CN136" i="10"/>
  <c r="CN139" i="10"/>
  <c r="CO10" i="10"/>
  <c r="CO6" i="10"/>
  <c r="CO120" i="10"/>
  <c r="CO18" i="10"/>
  <c r="CO14" i="10"/>
  <c r="CO121" i="10"/>
  <c r="CO25" i="10"/>
  <c r="CO22" i="10"/>
  <c r="CO122" i="10"/>
  <c r="CO31" i="10"/>
  <c r="CO30" i="10"/>
  <c r="CO124" i="10"/>
  <c r="CO34" i="10"/>
  <c r="CO33" i="10"/>
  <c r="CO125" i="10"/>
  <c r="CO42" i="10"/>
  <c r="CO37" i="10"/>
  <c r="CO126" i="10"/>
  <c r="CO50" i="10"/>
  <c r="CO127" i="10"/>
  <c r="CO60" i="10"/>
  <c r="CO57" i="10"/>
  <c r="CO128" i="10"/>
  <c r="CO58" i="10"/>
  <c r="CO129" i="10"/>
  <c r="CO66" i="10"/>
  <c r="CO64" i="10"/>
  <c r="CO130" i="10"/>
  <c r="CO73" i="10"/>
  <c r="CO70" i="10"/>
  <c r="CO131" i="10"/>
  <c r="CO80" i="10"/>
  <c r="CO77" i="10"/>
  <c r="CO132" i="10"/>
  <c r="CO88" i="10"/>
  <c r="CO84" i="10"/>
  <c r="CO133" i="10"/>
  <c r="CO94" i="10"/>
  <c r="CO92" i="10"/>
  <c r="CO134" i="10"/>
  <c r="CO97" i="10"/>
  <c r="CO98" i="10"/>
  <c r="CO99" i="10"/>
  <c r="CO100" i="10"/>
  <c r="CO96" i="10"/>
  <c r="CO135" i="10"/>
  <c r="CO106" i="10"/>
  <c r="CO102" i="10"/>
  <c r="CO136" i="10"/>
  <c r="CO139" i="10"/>
  <c r="CP10" i="10"/>
  <c r="CP6" i="10"/>
  <c r="CP120" i="10"/>
  <c r="CP18" i="10"/>
  <c r="CP14" i="10"/>
  <c r="CP121" i="10"/>
  <c r="CP25" i="10"/>
  <c r="CP22" i="10"/>
  <c r="CP122" i="10"/>
  <c r="CP31" i="10"/>
  <c r="CP30" i="10"/>
  <c r="CP124" i="10"/>
  <c r="CP34" i="10"/>
  <c r="CP33" i="10"/>
  <c r="CP125" i="10"/>
  <c r="CP42" i="10"/>
  <c r="CP37" i="10"/>
  <c r="CP126" i="10"/>
  <c r="CP50" i="10"/>
  <c r="CP127" i="10"/>
  <c r="CP60" i="10"/>
  <c r="CP57" i="10"/>
  <c r="CP128" i="10"/>
  <c r="CP58" i="10"/>
  <c r="CP129" i="10"/>
  <c r="CP66" i="10"/>
  <c r="CP64" i="10"/>
  <c r="CP130" i="10"/>
  <c r="CP73" i="10"/>
  <c r="CP70" i="10"/>
  <c r="CP131" i="10"/>
  <c r="CP80" i="10"/>
  <c r="CP77" i="10"/>
  <c r="CP132" i="10"/>
  <c r="CP88" i="10"/>
  <c r="CP84" i="10"/>
  <c r="CP133" i="10"/>
  <c r="CP94" i="10"/>
  <c r="CP92" i="10"/>
  <c r="CP134" i="10"/>
  <c r="CP97" i="10"/>
  <c r="CP98" i="10"/>
  <c r="CP99" i="10"/>
  <c r="CP100" i="10"/>
  <c r="CP96" i="10"/>
  <c r="CP135" i="10"/>
  <c r="CP106" i="10"/>
  <c r="CP102" i="10"/>
  <c r="CP136" i="10"/>
  <c r="CP139" i="10"/>
  <c r="CQ10" i="10"/>
  <c r="CQ6" i="10"/>
  <c r="CQ120" i="10"/>
  <c r="CQ18" i="10"/>
  <c r="CQ14" i="10"/>
  <c r="CQ121" i="10"/>
  <c r="CQ25" i="10"/>
  <c r="CQ22" i="10"/>
  <c r="CQ122" i="10"/>
  <c r="CQ31" i="10"/>
  <c r="CQ30" i="10"/>
  <c r="CQ124" i="10"/>
  <c r="CQ34" i="10"/>
  <c r="CQ33" i="10"/>
  <c r="CQ125" i="10"/>
  <c r="CQ42" i="10"/>
  <c r="CQ37" i="10"/>
  <c r="CQ126" i="10"/>
  <c r="CQ50" i="10"/>
  <c r="CQ127" i="10"/>
  <c r="CQ60" i="10"/>
  <c r="CQ57" i="10"/>
  <c r="CQ128" i="10"/>
  <c r="CQ58" i="10"/>
  <c r="CQ129" i="10"/>
  <c r="CQ66" i="10"/>
  <c r="CQ64" i="10"/>
  <c r="CQ130" i="10"/>
  <c r="CQ73" i="10"/>
  <c r="CQ70" i="10"/>
  <c r="CQ131" i="10"/>
  <c r="CQ80" i="10"/>
  <c r="CQ77" i="10"/>
  <c r="CQ132" i="10"/>
  <c r="CQ88" i="10"/>
  <c r="CQ84" i="10"/>
  <c r="CQ133" i="10"/>
  <c r="CQ94" i="10"/>
  <c r="CQ92" i="10"/>
  <c r="CQ134" i="10"/>
  <c r="CQ97" i="10"/>
  <c r="CQ98" i="10"/>
  <c r="CQ99" i="10"/>
  <c r="CQ100" i="10"/>
  <c r="CQ96" i="10"/>
  <c r="CQ135" i="10"/>
  <c r="CQ106" i="10"/>
  <c r="CQ102" i="10"/>
  <c r="CQ136" i="10"/>
  <c r="CQ139" i="10"/>
  <c r="CR10" i="10"/>
  <c r="CR6" i="10"/>
  <c r="CR120" i="10"/>
  <c r="CR18" i="10"/>
  <c r="CR14" i="10"/>
  <c r="CR121" i="10"/>
  <c r="CR25" i="10"/>
  <c r="CR22" i="10"/>
  <c r="CR122" i="10"/>
  <c r="CR31" i="10"/>
  <c r="CR30" i="10"/>
  <c r="CR124" i="10"/>
  <c r="CR34" i="10"/>
  <c r="CR33" i="10"/>
  <c r="CR125" i="10"/>
  <c r="CR42" i="10"/>
  <c r="CR37" i="10"/>
  <c r="CR126" i="10"/>
  <c r="CR50" i="10"/>
  <c r="CR127" i="10"/>
  <c r="CR60" i="10"/>
  <c r="CR57" i="10"/>
  <c r="CR128" i="10"/>
  <c r="CR58" i="10"/>
  <c r="CR129" i="10"/>
  <c r="CR66" i="10"/>
  <c r="CR64" i="10"/>
  <c r="CR130" i="10"/>
  <c r="CR73" i="10"/>
  <c r="CR70" i="10"/>
  <c r="CR131" i="10"/>
  <c r="CR80" i="10"/>
  <c r="CR77" i="10"/>
  <c r="CR132" i="10"/>
  <c r="CR88" i="10"/>
  <c r="CR84" i="10"/>
  <c r="CR133" i="10"/>
  <c r="CR94" i="10"/>
  <c r="CR92" i="10"/>
  <c r="CR134" i="10"/>
  <c r="CR97" i="10"/>
  <c r="CR98" i="10"/>
  <c r="CR99" i="10"/>
  <c r="CR100" i="10"/>
  <c r="CR96" i="10"/>
  <c r="CR135" i="10"/>
  <c r="CR106" i="10"/>
  <c r="CR102" i="10"/>
  <c r="CR136" i="10"/>
  <c r="CR139" i="10"/>
  <c r="CS10" i="10"/>
  <c r="CS6" i="10"/>
  <c r="CS120" i="10"/>
  <c r="CS18" i="10"/>
  <c r="CS14" i="10"/>
  <c r="CS121" i="10"/>
  <c r="CS25" i="10"/>
  <c r="CS22" i="10"/>
  <c r="CS122" i="10"/>
  <c r="CS31" i="10"/>
  <c r="CS30" i="10"/>
  <c r="CS124" i="10"/>
  <c r="CS34" i="10"/>
  <c r="CS33" i="10"/>
  <c r="CS125" i="10"/>
  <c r="CS42" i="10"/>
  <c r="CS37" i="10"/>
  <c r="CS126" i="10"/>
  <c r="CS50" i="10"/>
  <c r="CS127" i="10"/>
  <c r="CS60" i="10"/>
  <c r="CS57" i="10"/>
  <c r="CS128" i="10"/>
  <c r="CS58" i="10"/>
  <c r="CS129" i="10"/>
  <c r="CS66" i="10"/>
  <c r="CS64" i="10"/>
  <c r="CS130" i="10"/>
  <c r="CS73" i="10"/>
  <c r="CS70" i="10"/>
  <c r="CS131" i="10"/>
  <c r="CS80" i="10"/>
  <c r="CS77" i="10"/>
  <c r="CS132" i="10"/>
  <c r="CS88" i="10"/>
  <c r="CS84" i="10"/>
  <c r="CS133" i="10"/>
  <c r="CS94" i="10"/>
  <c r="CS92" i="10"/>
  <c r="CS134" i="10"/>
  <c r="CS97" i="10"/>
  <c r="CS98" i="10"/>
  <c r="CS99" i="10"/>
  <c r="CS100" i="10"/>
  <c r="CS96" i="10"/>
  <c r="CS135" i="10"/>
  <c r="CS106" i="10"/>
  <c r="CS102" i="10"/>
  <c r="CS136" i="10"/>
  <c r="CS139" i="10"/>
  <c r="CT10" i="10"/>
  <c r="CT6" i="10"/>
  <c r="CT120" i="10"/>
  <c r="CT18" i="10"/>
  <c r="CT14" i="10"/>
  <c r="CT121" i="10"/>
  <c r="CT25" i="10"/>
  <c r="CT22" i="10"/>
  <c r="CT122" i="10"/>
  <c r="CT31" i="10"/>
  <c r="CT30" i="10"/>
  <c r="CT124" i="10"/>
  <c r="CT34" i="10"/>
  <c r="CT33" i="10"/>
  <c r="CT125" i="10"/>
  <c r="CT42" i="10"/>
  <c r="CT37" i="10"/>
  <c r="CT126" i="10"/>
  <c r="CT50" i="10"/>
  <c r="CT127" i="10"/>
  <c r="CT60" i="10"/>
  <c r="CT57" i="10"/>
  <c r="CT128" i="10"/>
  <c r="CT58" i="10"/>
  <c r="CT129" i="10"/>
  <c r="CT66" i="10"/>
  <c r="CT64" i="10"/>
  <c r="CT130" i="10"/>
  <c r="CT73" i="10"/>
  <c r="CT70" i="10"/>
  <c r="CT131" i="10"/>
  <c r="CT80" i="10"/>
  <c r="CT77" i="10"/>
  <c r="CT132" i="10"/>
  <c r="CT88" i="10"/>
  <c r="CT84" i="10"/>
  <c r="CT133" i="10"/>
  <c r="CT94" i="10"/>
  <c r="CT92" i="10"/>
  <c r="CT134" i="10"/>
  <c r="CT97" i="10"/>
  <c r="CT98" i="10"/>
  <c r="CT99" i="10"/>
  <c r="CT100" i="10"/>
  <c r="CT96" i="10"/>
  <c r="CT135" i="10"/>
  <c r="CT106" i="10"/>
  <c r="CT102" i="10"/>
  <c r="CT136" i="10"/>
  <c r="CT139" i="10"/>
  <c r="CU10" i="10"/>
  <c r="CU6" i="10"/>
  <c r="CU120" i="10"/>
  <c r="CU18" i="10"/>
  <c r="CU14" i="10"/>
  <c r="CU121" i="10"/>
  <c r="CU25" i="10"/>
  <c r="CU22" i="10"/>
  <c r="CU122" i="10"/>
  <c r="CU31" i="10"/>
  <c r="CU30" i="10"/>
  <c r="CU124" i="10"/>
  <c r="CU34" i="10"/>
  <c r="CU33" i="10"/>
  <c r="CU125" i="10"/>
  <c r="CU42" i="10"/>
  <c r="CU37" i="10"/>
  <c r="CU126" i="10"/>
  <c r="CU50" i="10"/>
  <c r="CU127" i="10"/>
  <c r="CU60" i="10"/>
  <c r="CU57" i="10"/>
  <c r="CU128" i="10"/>
  <c r="CU58" i="10"/>
  <c r="CU129" i="10"/>
  <c r="CU66" i="10"/>
  <c r="CU64" i="10"/>
  <c r="CU130" i="10"/>
  <c r="CU73" i="10"/>
  <c r="CU70" i="10"/>
  <c r="CU131" i="10"/>
  <c r="CU80" i="10"/>
  <c r="CU77" i="10"/>
  <c r="CU132" i="10"/>
  <c r="CU88" i="10"/>
  <c r="CU84" i="10"/>
  <c r="CU133" i="10"/>
  <c r="CU94" i="10"/>
  <c r="CU92" i="10"/>
  <c r="CU134" i="10"/>
  <c r="CU97" i="10"/>
  <c r="CU98" i="10"/>
  <c r="CU99" i="10"/>
  <c r="CU100" i="10"/>
  <c r="CU96" i="10"/>
  <c r="CU135" i="10"/>
  <c r="CU106" i="10"/>
  <c r="CU102" i="10"/>
  <c r="CU136" i="10"/>
  <c r="CU139" i="10"/>
  <c r="CV10" i="10"/>
  <c r="CV6" i="10"/>
  <c r="CV120" i="10"/>
  <c r="CV18" i="10"/>
  <c r="CV14" i="10"/>
  <c r="CV121" i="10"/>
  <c r="CV25" i="10"/>
  <c r="CV22" i="10"/>
  <c r="CV122" i="10"/>
  <c r="CV31" i="10"/>
  <c r="CV30" i="10"/>
  <c r="CV124" i="10"/>
  <c r="CV34" i="10"/>
  <c r="CV33" i="10"/>
  <c r="CV125" i="10"/>
  <c r="CV42" i="10"/>
  <c r="CV37" i="10"/>
  <c r="CV126" i="10"/>
  <c r="CV50" i="10"/>
  <c r="CV127" i="10"/>
  <c r="CV60" i="10"/>
  <c r="CV57" i="10"/>
  <c r="CV128" i="10"/>
  <c r="CV58" i="10"/>
  <c r="CV129" i="10"/>
  <c r="CV66" i="10"/>
  <c r="CV64" i="10"/>
  <c r="CV130" i="10"/>
  <c r="CV73" i="10"/>
  <c r="CV70" i="10"/>
  <c r="CV131" i="10"/>
  <c r="CV80" i="10"/>
  <c r="CV77" i="10"/>
  <c r="CV132" i="10"/>
  <c r="CV88" i="10"/>
  <c r="CV84" i="10"/>
  <c r="CV133" i="10"/>
  <c r="CV94" i="10"/>
  <c r="CV92" i="10"/>
  <c r="CV134" i="10"/>
  <c r="CV97" i="10"/>
  <c r="CV98" i="10"/>
  <c r="CV99" i="10"/>
  <c r="CV100" i="10"/>
  <c r="CV96" i="10"/>
  <c r="CV135" i="10"/>
  <c r="CV106" i="10"/>
  <c r="CV102" i="10"/>
  <c r="CV136" i="10"/>
  <c r="CV139" i="10"/>
  <c r="CW10" i="10"/>
  <c r="CW6" i="10"/>
  <c r="CW120" i="10"/>
  <c r="CW18" i="10"/>
  <c r="CW14" i="10"/>
  <c r="CW121" i="10"/>
  <c r="CW25" i="10"/>
  <c r="CW22" i="10"/>
  <c r="CW122" i="10"/>
  <c r="CW31" i="10"/>
  <c r="CW30" i="10"/>
  <c r="CW124" i="10"/>
  <c r="CW34" i="10"/>
  <c r="CW33" i="10"/>
  <c r="CW125" i="10"/>
  <c r="CW42" i="10"/>
  <c r="CW37" i="10"/>
  <c r="CW126" i="10"/>
  <c r="CW50" i="10"/>
  <c r="CW127" i="10"/>
  <c r="CW60" i="10"/>
  <c r="CW57" i="10"/>
  <c r="CW128" i="10"/>
  <c r="CW58" i="10"/>
  <c r="CW129" i="10"/>
  <c r="CW66" i="10"/>
  <c r="CW64" i="10"/>
  <c r="CW130" i="10"/>
  <c r="CW73" i="10"/>
  <c r="CW70" i="10"/>
  <c r="CW131" i="10"/>
  <c r="CW80" i="10"/>
  <c r="CW77" i="10"/>
  <c r="CW132" i="10"/>
  <c r="CW88" i="10"/>
  <c r="CW84" i="10"/>
  <c r="CW133" i="10"/>
  <c r="CW94" i="10"/>
  <c r="CW92" i="10"/>
  <c r="CW134" i="10"/>
  <c r="CW97" i="10"/>
  <c r="CW98" i="10"/>
  <c r="CW99" i="10"/>
  <c r="CW100" i="10"/>
  <c r="CW96" i="10"/>
  <c r="CW135" i="10"/>
  <c r="CW106" i="10"/>
  <c r="CW102" i="10"/>
  <c r="CW136" i="10"/>
  <c r="CW139" i="10"/>
  <c r="CX10" i="10"/>
  <c r="CX6" i="10"/>
  <c r="CX120" i="10"/>
  <c r="CX18" i="10"/>
  <c r="CX14" i="10"/>
  <c r="CX121" i="10"/>
  <c r="CX25" i="10"/>
  <c r="CX22" i="10"/>
  <c r="CX122" i="10"/>
  <c r="CX31" i="10"/>
  <c r="CX30" i="10"/>
  <c r="CX124" i="10"/>
  <c r="CX34" i="10"/>
  <c r="CX33" i="10"/>
  <c r="CX125" i="10"/>
  <c r="CX42" i="10"/>
  <c r="CX37" i="10"/>
  <c r="CX126" i="10"/>
  <c r="CX50" i="10"/>
  <c r="CX127" i="10"/>
  <c r="CX60" i="10"/>
  <c r="CX57" i="10"/>
  <c r="CX128" i="10"/>
  <c r="CX58" i="10"/>
  <c r="CX129" i="10"/>
  <c r="CX66" i="10"/>
  <c r="CX64" i="10"/>
  <c r="CX130" i="10"/>
  <c r="CX73" i="10"/>
  <c r="CX70" i="10"/>
  <c r="CX131" i="10"/>
  <c r="CX80" i="10"/>
  <c r="CX77" i="10"/>
  <c r="CX132" i="10"/>
  <c r="CX88" i="10"/>
  <c r="CX84" i="10"/>
  <c r="CX133" i="10"/>
  <c r="CX94" i="10"/>
  <c r="CX92" i="10"/>
  <c r="CX134" i="10"/>
  <c r="CX97" i="10"/>
  <c r="CX98" i="10"/>
  <c r="CX99" i="10"/>
  <c r="CX100" i="10"/>
  <c r="CX96" i="10"/>
  <c r="CX135" i="10"/>
  <c r="CX106" i="10"/>
  <c r="CX102" i="10"/>
  <c r="CX136" i="10"/>
  <c r="CX139" i="10"/>
  <c r="CY10" i="10"/>
  <c r="CY6" i="10"/>
  <c r="CY120" i="10"/>
  <c r="CY18" i="10"/>
  <c r="CY14" i="10"/>
  <c r="CY121" i="10"/>
  <c r="CY25" i="10"/>
  <c r="CY22" i="10"/>
  <c r="CY122" i="10"/>
  <c r="CY31" i="10"/>
  <c r="CY30" i="10"/>
  <c r="CY124" i="10"/>
  <c r="CY34" i="10"/>
  <c r="CY33" i="10"/>
  <c r="CY125" i="10"/>
  <c r="CY42" i="10"/>
  <c r="CY37" i="10"/>
  <c r="CY126" i="10"/>
  <c r="CY50" i="10"/>
  <c r="CY127" i="10"/>
  <c r="CY60" i="10"/>
  <c r="CY57" i="10"/>
  <c r="CY128" i="10"/>
  <c r="CY58" i="10"/>
  <c r="CY129" i="10"/>
  <c r="CY66" i="10"/>
  <c r="CY64" i="10"/>
  <c r="CY130" i="10"/>
  <c r="CY73" i="10"/>
  <c r="CY70" i="10"/>
  <c r="CY131" i="10"/>
  <c r="CY80" i="10"/>
  <c r="CY77" i="10"/>
  <c r="CY132" i="10"/>
  <c r="CY88" i="10"/>
  <c r="CY84" i="10"/>
  <c r="CY133" i="10"/>
  <c r="CY94" i="10"/>
  <c r="CY92" i="10"/>
  <c r="CY134" i="10"/>
  <c r="CY97" i="10"/>
  <c r="CY98" i="10"/>
  <c r="CY99" i="10"/>
  <c r="CY100" i="10"/>
  <c r="CY96" i="10"/>
  <c r="CY135" i="10"/>
  <c r="CY106" i="10"/>
  <c r="CY102" i="10"/>
  <c r="CY136" i="10"/>
  <c r="CY139" i="10"/>
  <c r="CZ10" i="10"/>
  <c r="CZ6" i="10"/>
  <c r="CZ120" i="10"/>
  <c r="CZ18" i="10"/>
  <c r="CZ14" i="10"/>
  <c r="CZ121" i="10"/>
  <c r="CZ25" i="10"/>
  <c r="CZ22" i="10"/>
  <c r="CZ122" i="10"/>
  <c r="CZ31" i="10"/>
  <c r="CZ30" i="10"/>
  <c r="CZ124" i="10"/>
  <c r="CZ34" i="10"/>
  <c r="CZ33" i="10"/>
  <c r="CZ125" i="10"/>
  <c r="CZ42" i="10"/>
  <c r="CZ37" i="10"/>
  <c r="CZ126" i="10"/>
  <c r="CZ50" i="10"/>
  <c r="CZ127" i="10"/>
  <c r="CZ60" i="10"/>
  <c r="CZ57" i="10"/>
  <c r="CZ128" i="10"/>
  <c r="CZ58" i="10"/>
  <c r="CZ129" i="10"/>
  <c r="CZ66" i="10"/>
  <c r="CZ64" i="10"/>
  <c r="CZ130" i="10"/>
  <c r="CZ73" i="10"/>
  <c r="CZ70" i="10"/>
  <c r="CZ131" i="10"/>
  <c r="CZ80" i="10"/>
  <c r="CZ77" i="10"/>
  <c r="CZ132" i="10"/>
  <c r="CZ88" i="10"/>
  <c r="CZ84" i="10"/>
  <c r="CZ133" i="10"/>
  <c r="CZ94" i="10"/>
  <c r="CZ92" i="10"/>
  <c r="CZ134" i="10"/>
  <c r="CZ97" i="10"/>
  <c r="CZ98" i="10"/>
  <c r="CZ99" i="10"/>
  <c r="CZ100" i="10"/>
  <c r="CZ96" i="10"/>
  <c r="CZ135" i="10"/>
  <c r="CZ106" i="10"/>
  <c r="CZ102" i="10"/>
  <c r="CZ136" i="10"/>
  <c r="CZ139" i="10"/>
  <c r="DA10" i="10"/>
  <c r="DA6" i="10"/>
  <c r="DA120" i="10"/>
  <c r="DA18" i="10"/>
  <c r="DA14" i="10"/>
  <c r="DA121" i="10"/>
  <c r="DA25" i="10"/>
  <c r="DA22" i="10"/>
  <c r="DA122" i="10"/>
  <c r="DA31" i="10"/>
  <c r="DA30" i="10"/>
  <c r="DA124" i="10"/>
  <c r="DA34" i="10"/>
  <c r="DA33" i="10"/>
  <c r="DA125" i="10"/>
  <c r="DA42" i="10"/>
  <c r="DA37" i="10"/>
  <c r="DA126" i="10"/>
  <c r="DA50" i="10"/>
  <c r="DA127" i="10"/>
  <c r="DA60" i="10"/>
  <c r="DA57" i="10"/>
  <c r="DA128" i="10"/>
  <c r="DA58" i="10"/>
  <c r="DA129" i="10"/>
  <c r="DA66" i="10"/>
  <c r="DA64" i="10"/>
  <c r="DA130" i="10"/>
  <c r="DA73" i="10"/>
  <c r="DA70" i="10"/>
  <c r="DA131" i="10"/>
  <c r="DA80" i="10"/>
  <c r="DA77" i="10"/>
  <c r="DA132" i="10"/>
  <c r="DA88" i="10"/>
  <c r="DA84" i="10"/>
  <c r="DA133" i="10"/>
  <c r="DA94" i="10"/>
  <c r="DA92" i="10"/>
  <c r="DA134" i="10"/>
  <c r="DA97" i="10"/>
  <c r="DA98" i="10"/>
  <c r="DA99" i="10"/>
  <c r="DA100" i="10"/>
  <c r="DA96" i="10"/>
  <c r="DA135" i="10"/>
  <c r="DA106" i="10"/>
  <c r="DA102" i="10"/>
  <c r="DA136" i="10"/>
  <c r="DA139" i="10"/>
  <c r="DB10" i="10"/>
  <c r="DB6" i="10"/>
  <c r="DB120" i="10"/>
  <c r="DB18" i="10"/>
  <c r="DB14" i="10"/>
  <c r="DB121" i="10"/>
  <c r="DB25" i="10"/>
  <c r="DB22" i="10"/>
  <c r="DB122" i="10"/>
  <c r="DB31" i="10"/>
  <c r="DB30" i="10"/>
  <c r="DB124" i="10"/>
  <c r="DB34" i="10"/>
  <c r="DB33" i="10"/>
  <c r="DB125" i="10"/>
  <c r="DB42" i="10"/>
  <c r="DB37" i="10"/>
  <c r="DB126" i="10"/>
  <c r="DB50" i="10"/>
  <c r="DB127" i="10"/>
  <c r="DB60" i="10"/>
  <c r="DB57" i="10"/>
  <c r="DB128" i="10"/>
  <c r="DB58" i="10"/>
  <c r="DB129" i="10"/>
  <c r="DB66" i="10"/>
  <c r="DB64" i="10"/>
  <c r="DB130" i="10"/>
  <c r="DB73" i="10"/>
  <c r="DB70" i="10"/>
  <c r="DB131" i="10"/>
  <c r="DB80" i="10"/>
  <c r="DB77" i="10"/>
  <c r="DB132" i="10"/>
  <c r="DB88" i="10"/>
  <c r="DB84" i="10"/>
  <c r="DB133" i="10"/>
  <c r="DB94" i="10"/>
  <c r="DB92" i="10"/>
  <c r="DB134" i="10"/>
  <c r="DB97" i="10"/>
  <c r="DB98" i="10"/>
  <c r="DB99" i="10"/>
  <c r="DB100" i="10"/>
  <c r="DB96" i="10"/>
  <c r="DB135" i="10"/>
  <c r="DB106" i="10"/>
  <c r="DB102" i="10"/>
  <c r="DB136" i="10"/>
  <c r="DB139" i="10"/>
  <c r="DC10" i="10"/>
  <c r="DC6" i="10"/>
  <c r="DC120" i="10"/>
  <c r="DC18" i="10"/>
  <c r="DC14" i="10"/>
  <c r="DC121" i="10"/>
  <c r="DC25" i="10"/>
  <c r="DC22" i="10"/>
  <c r="DC122" i="10"/>
  <c r="DC31" i="10"/>
  <c r="DC30" i="10"/>
  <c r="DC124" i="10"/>
  <c r="DC34" i="10"/>
  <c r="DC33" i="10"/>
  <c r="DC125" i="10"/>
  <c r="DC42" i="10"/>
  <c r="DC37" i="10"/>
  <c r="DC126" i="10"/>
  <c r="DC50" i="10"/>
  <c r="DC127" i="10"/>
  <c r="DC60" i="10"/>
  <c r="DC57" i="10"/>
  <c r="DC128" i="10"/>
  <c r="DC58" i="10"/>
  <c r="DC129" i="10"/>
  <c r="DC66" i="10"/>
  <c r="DC64" i="10"/>
  <c r="DC130" i="10"/>
  <c r="DC73" i="10"/>
  <c r="DC70" i="10"/>
  <c r="DC131" i="10"/>
  <c r="DC80" i="10"/>
  <c r="DC77" i="10"/>
  <c r="DC132" i="10"/>
  <c r="DC88" i="10"/>
  <c r="DC84" i="10"/>
  <c r="DC133" i="10"/>
  <c r="DC94" i="10"/>
  <c r="DC92" i="10"/>
  <c r="DC134" i="10"/>
  <c r="DC97" i="10"/>
  <c r="DC98" i="10"/>
  <c r="DC99" i="10"/>
  <c r="DC100" i="10"/>
  <c r="DC96" i="10"/>
  <c r="DC135" i="10"/>
  <c r="DC106" i="10"/>
  <c r="DC102" i="10"/>
  <c r="DC136" i="10"/>
  <c r="DC139" i="10"/>
  <c r="DD10" i="10"/>
  <c r="DD6" i="10"/>
  <c r="DD120" i="10"/>
  <c r="DD18" i="10"/>
  <c r="DD14" i="10"/>
  <c r="DD121" i="10"/>
  <c r="DD25" i="10"/>
  <c r="DD22" i="10"/>
  <c r="DD122" i="10"/>
  <c r="DD31" i="10"/>
  <c r="DD30" i="10"/>
  <c r="DD124" i="10"/>
  <c r="DD34" i="10"/>
  <c r="DD33" i="10"/>
  <c r="DD125" i="10"/>
  <c r="DD42" i="10"/>
  <c r="DD37" i="10"/>
  <c r="DD126" i="10"/>
  <c r="DD50" i="10"/>
  <c r="DD127" i="10"/>
  <c r="DD60" i="10"/>
  <c r="DD57" i="10"/>
  <c r="DD128" i="10"/>
  <c r="DD58" i="10"/>
  <c r="DD129" i="10"/>
  <c r="DD66" i="10"/>
  <c r="DD64" i="10"/>
  <c r="DD130" i="10"/>
  <c r="DD73" i="10"/>
  <c r="DD70" i="10"/>
  <c r="DD131" i="10"/>
  <c r="DD80" i="10"/>
  <c r="DD77" i="10"/>
  <c r="DD132" i="10"/>
  <c r="DD88" i="10"/>
  <c r="DD84" i="10"/>
  <c r="DD133" i="10"/>
  <c r="DD94" i="10"/>
  <c r="DD92" i="10"/>
  <c r="DD134" i="10"/>
  <c r="DD97" i="10"/>
  <c r="DD98" i="10"/>
  <c r="DD99" i="10"/>
  <c r="DD100" i="10"/>
  <c r="DD96" i="10"/>
  <c r="DD135" i="10"/>
  <c r="DD106" i="10"/>
  <c r="DD102" i="10"/>
  <c r="DD136" i="10"/>
  <c r="DD139" i="10"/>
  <c r="DE10" i="10"/>
  <c r="DE6" i="10"/>
  <c r="DE120" i="10"/>
  <c r="DE18" i="10"/>
  <c r="DE14" i="10"/>
  <c r="DE121" i="10"/>
  <c r="DE25" i="10"/>
  <c r="DE22" i="10"/>
  <c r="DE122" i="10"/>
  <c r="DE31" i="10"/>
  <c r="DE30" i="10"/>
  <c r="DE124" i="10"/>
  <c r="DE34" i="10"/>
  <c r="DE33" i="10"/>
  <c r="DE125" i="10"/>
  <c r="DE42" i="10"/>
  <c r="DE37" i="10"/>
  <c r="DE126" i="10"/>
  <c r="DE50" i="10"/>
  <c r="DE127" i="10"/>
  <c r="DE60" i="10"/>
  <c r="DE57" i="10"/>
  <c r="DE128" i="10"/>
  <c r="DE58" i="10"/>
  <c r="DE129" i="10"/>
  <c r="DE66" i="10"/>
  <c r="DE64" i="10"/>
  <c r="DE130" i="10"/>
  <c r="DE73" i="10"/>
  <c r="DE70" i="10"/>
  <c r="DE131" i="10"/>
  <c r="DE80" i="10"/>
  <c r="DE77" i="10"/>
  <c r="DE132" i="10"/>
  <c r="DE88" i="10"/>
  <c r="DE84" i="10"/>
  <c r="DE133" i="10"/>
  <c r="DE94" i="10"/>
  <c r="DE92" i="10"/>
  <c r="DE134" i="10"/>
  <c r="DE97" i="10"/>
  <c r="DE98" i="10"/>
  <c r="DE99" i="10"/>
  <c r="DE100" i="10"/>
  <c r="DE96" i="10"/>
  <c r="DE135" i="10"/>
  <c r="DE106" i="10"/>
  <c r="DE102" i="10"/>
  <c r="DE136" i="10"/>
  <c r="DE139" i="10"/>
  <c r="DF10" i="10"/>
  <c r="DF6" i="10"/>
  <c r="DF120" i="10"/>
  <c r="DF18" i="10"/>
  <c r="DF14" i="10"/>
  <c r="DF121" i="10"/>
  <c r="DF25" i="10"/>
  <c r="DF22" i="10"/>
  <c r="DF122" i="10"/>
  <c r="DF31" i="10"/>
  <c r="DF30" i="10"/>
  <c r="DF124" i="10"/>
  <c r="DF34" i="10"/>
  <c r="DF33" i="10"/>
  <c r="DF125" i="10"/>
  <c r="DF42" i="10"/>
  <c r="DF37" i="10"/>
  <c r="DF126" i="10"/>
  <c r="DF50" i="10"/>
  <c r="DF127" i="10"/>
  <c r="DF60" i="10"/>
  <c r="DF57" i="10"/>
  <c r="DF128" i="10"/>
  <c r="DF58" i="10"/>
  <c r="DF129" i="10"/>
  <c r="DF66" i="10"/>
  <c r="DF64" i="10"/>
  <c r="DF130" i="10"/>
  <c r="DF73" i="10"/>
  <c r="DF70" i="10"/>
  <c r="DF131" i="10"/>
  <c r="DF80" i="10"/>
  <c r="DF77" i="10"/>
  <c r="DF132" i="10"/>
  <c r="DF88" i="10"/>
  <c r="DF84" i="10"/>
  <c r="DF133" i="10"/>
  <c r="DF94" i="10"/>
  <c r="DF92" i="10"/>
  <c r="DF134" i="10"/>
  <c r="DF97" i="10"/>
  <c r="DF98" i="10"/>
  <c r="DF99" i="10"/>
  <c r="DF100" i="10"/>
  <c r="DF96" i="10"/>
  <c r="DF135" i="10"/>
  <c r="DF106" i="10"/>
  <c r="DF102" i="10"/>
  <c r="DF136" i="10"/>
  <c r="DF139" i="10"/>
  <c r="L10" i="10"/>
  <c r="L6" i="10"/>
  <c r="L120" i="10"/>
  <c r="L18" i="10"/>
  <c r="L14" i="10"/>
  <c r="L121" i="10"/>
  <c r="L25" i="10"/>
  <c r="L22" i="10"/>
  <c r="L122" i="10"/>
  <c r="L31" i="10"/>
  <c r="L30" i="10"/>
  <c r="L124" i="10"/>
  <c r="L34" i="10"/>
  <c r="L33" i="10"/>
  <c r="L125" i="10"/>
  <c r="L42" i="10"/>
  <c r="L37" i="10"/>
  <c r="L126" i="10"/>
  <c r="L50" i="10"/>
  <c r="L127" i="10"/>
  <c r="L60" i="10"/>
  <c r="L57" i="10"/>
  <c r="L128" i="10"/>
  <c r="L58" i="10"/>
  <c r="L129" i="10"/>
  <c r="L66" i="10"/>
  <c r="L64" i="10"/>
  <c r="L130" i="10"/>
  <c r="L73" i="10"/>
  <c r="L70" i="10"/>
  <c r="L131" i="10"/>
  <c r="L80" i="10"/>
  <c r="L77" i="10"/>
  <c r="L132" i="10"/>
  <c r="L88" i="10"/>
  <c r="L84" i="10"/>
  <c r="L133" i="10"/>
  <c r="L94" i="10"/>
  <c r="L92" i="10"/>
  <c r="L134" i="10"/>
  <c r="L97" i="10"/>
  <c r="L98" i="10"/>
  <c r="L99" i="10"/>
  <c r="L100" i="10"/>
  <c r="L96" i="10"/>
  <c r="L135" i="10"/>
  <c r="L106" i="10"/>
  <c r="L102" i="10"/>
  <c r="L136" i="10"/>
  <c r="L139" i="10"/>
  <c r="F122" i="10"/>
  <c r="F125" i="10"/>
  <c r="F126" i="10"/>
  <c r="F128" i="10"/>
  <c r="F129" i="10"/>
  <c r="F130" i="10"/>
  <c r="F131" i="10"/>
  <c r="F132" i="10"/>
  <c r="F133" i="10"/>
  <c r="F135" i="10"/>
  <c r="F139" i="10"/>
  <c r="H25" i="10"/>
  <c r="H22" i="10"/>
  <c r="I122" i="10"/>
  <c r="H34" i="10"/>
  <c r="H33" i="10"/>
  <c r="I125" i="10"/>
  <c r="H42" i="10"/>
  <c r="H37" i="10"/>
  <c r="I126" i="10"/>
  <c r="H60" i="10"/>
  <c r="H57" i="10"/>
  <c r="I128" i="10"/>
  <c r="H58" i="10"/>
  <c r="I129" i="10"/>
  <c r="H66" i="10"/>
  <c r="H64" i="10"/>
  <c r="I130" i="10"/>
  <c r="H73" i="10"/>
  <c r="H70" i="10"/>
  <c r="I131" i="10"/>
  <c r="H80" i="10"/>
  <c r="H77" i="10"/>
  <c r="I132" i="10"/>
  <c r="H88" i="10"/>
  <c r="H84" i="10"/>
  <c r="I133" i="10"/>
  <c r="I139" i="10"/>
  <c r="K10" i="10"/>
  <c r="K6" i="10"/>
  <c r="K120" i="10"/>
  <c r="K18" i="10"/>
  <c r="K14" i="10"/>
  <c r="K121" i="10"/>
  <c r="K25" i="10"/>
  <c r="K22" i="10"/>
  <c r="K122" i="10"/>
  <c r="K31" i="10"/>
  <c r="K30" i="10"/>
  <c r="K124" i="10"/>
  <c r="K34" i="10"/>
  <c r="K33" i="10"/>
  <c r="K125" i="10"/>
  <c r="K42" i="10"/>
  <c r="K37" i="10"/>
  <c r="K126" i="10"/>
  <c r="K50" i="10"/>
  <c r="K127" i="10"/>
  <c r="K60" i="10"/>
  <c r="K57" i="10"/>
  <c r="K128" i="10"/>
  <c r="K58" i="10"/>
  <c r="K129" i="10"/>
  <c r="K66" i="10"/>
  <c r="K64" i="10"/>
  <c r="K130" i="10"/>
  <c r="K73" i="10"/>
  <c r="K70" i="10"/>
  <c r="K131" i="10"/>
  <c r="K80" i="10"/>
  <c r="K77" i="10"/>
  <c r="K132" i="10"/>
  <c r="K88" i="10"/>
  <c r="K84" i="10"/>
  <c r="K133" i="10"/>
  <c r="K94" i="10"/>
  <c r="K92" i="10"/>
  <c r="K134" i="10"/>
  <c r="K97" i="10"/>
  <c r="K98" i="10"/>
  <c r="K99" i="10"/>
  <c r="K100" i="10"/>
  <c r="K96" i="10"/>
  <c r="K135" i="10"/>
  <c r="K106" i="10"/>
  <c r="K102" i="10"/>
  <c r="K136" i="10"/>
  <c r="K139" i="10"/>
  <c r="E136" i="10"/>
  <c r="C136" i="10"/>
  <c r="K25" i="18"/>
  <c r="B102" i="10"/>
  <c r="G137" i="10"/>
  <c r="K108" i="10"/>
  <c r="L108" i="10"/>
  <c r="M108" i="10"/>
  <c r="N108" i="10"/>
  <c r="O108" i="10"/>
  <c r="P108" i="10"/>
  <c r="Q108" i="10"/>
  <c r="R108" i="10"/>
  <c r="S108" i="10"/>
  <c r="T108" i="10"/>
  <c r="U108" i="10"/>
  <c r="V108" i="10"/>
  <c r="W108" i="10"/>
  <c r="X108" i="10"/>
  <c r="Y108" i="10"/>
  <c r="Z108" i="10"/>
  <c r="AA108" i="10"/>
  <c r="AB108" i="10"/>
  <c r="AC108" i="10"/>
  <c r="AD108" i="10"/>
  <c r="AE108" i="10"/>
  <c r="AF108" i="10"/>
  <c r="AG108" i="10"/>
  <c r="AH108" i="10"/>
  <c r="AI108" i="10"/>
  <c r="AJ108" i="10"/>
  <c r="AK108" i="10"/>
  <c r="AL108" i="10"/>
  <c r="AM108" i="10"/>
  <c r="AN108" i="10"/>
  <c r="AO108" i="10"/>
  <c r="AP108" i="10"/>
  <c r="AQ108" i="10"/>
  <c r="AR108" i="10"/>
  <c r="AS108" i="10"/>
  <c r="AT108" i="10"/>
  <c r="AU108" i="10"/>
  <c r="AV108" i="10"/>
  <c r="AW108" i="10"/>
  <c r="AX108" i="10"/>
  <c r="AY108" i="10"/>
  <c r="AZ108" i="10"/>
  <c r="BA108" i="10"/>
  <c r="BB108" i="10"/>
  <c r="BC108" i="10"/>
  <c r="BD108" i="10"/>
  <c r="BE108" i="10"/>
  <c r="BF108" i="10"/>
  <c r="BG108" i="10"/>
  <c r="BH108" i="10"/>
  <c r="BI108" i="10"/>
  <c r="BJ108" i="10"/>
  <c r="BK108" i="10"/>
  <c r="BL108" i="10"/>
  <c r="BM108" i="10"/>
  <c r="BN108" i="10"/>
  <c r="BO108" i="10"/>
  <c r="BP108" i="10"/>
  <c r="BQ108" i="10"/>
  <c r="BR108" i="10"/>
  <c r="BS108" i="10"/>
  <c r="BT108" i="10"/>
  <c r="BU108" i="10"/>
  <c r="BV108" i="10"/>
  <c r="BW108" i="10"/>
  <c r="BX108" i="10"/>
  <c r="BY108" i="10"/>
  <c r="BZ108" i="10"/>
  <c r="CA108" i="10"/>
  <c r="CB108" i="10"/>
  <c r="CC108" i="10"/>
  <c r="CD108" i="10"/>
  <c r="CE108" i="10"/>
  <c r="CF108" i="10"/>
  <c r="CG108" i="10"/>
  <c r="CH108" i="10"/>
  <c r="CI108" i="10"/>
  <c r="CJ108" i="10"/>
  <c r="CK108" i="10"/>
  <c r="CL108" i="10"/>
  <c r="CM108" i="10"/>
  <c r="CN108" i="10"/>
  <c r="CO108" i="10"/>
  <c r="CP108" i="10"/>
  <c r="CQ108" i="10"/>
  <c r="CR108" i="10"/>
  <c r="CS108" i="10"/>
  <c r="CT108" i="10"/>
  <c r="CU108" i="10"/>
  <c r="CV108" i="10"/>
  <c r="CW108" i="10"/>
  <c r="CX108" i="10"/>
  <c r="CY108" i="10"/>
  <c r="CZ108" i="10"/>
  <c r="DA108" i="10"/>
  <c r="DB108" i="10"/>
  <c r="DC108" i="10"/>
  <c r="DD108" i="10"/>
  <c r="DE108" i="10"/>
  <c r="DF108" i="10"/>
  <c r="L68" i="21"/>
  <c r="G83" i="21"/>
  <c r="L62" i="21"/>
  <c r="L83" i="21"/>
  <c r="L84" i="21"/>
  <c r="M55" i="6"/>
  <c r="M68" i="21"/>
  <c r="M62" i="21"/>
  <c r="M83" i="21"/>
  <c r="M84" i="21"/>
  <c r="N55" i="6"/>
  <c r="N68" i="21"/>
  <c r="N62" i="21"/>
  <c r="N83" i="21"/>
  <c r="N84" i="21"/>
  <c r="O55" i="6"/>
  <c r="O68" i="21"/>
  <c r="O62" i="21"/>
  <c r="O83" i="21"/>
  <c r="O84" i="21"/>
  <c r="P55" i="6"/>
  <c r="P68" i="21"/>
  <c r="P62" i="21"/>
  <c r="P83" i="21"/>
  <c r="P84" i="21"/>
  <c r="Q55" i="6"/>
  <c r="Q68" i="21"/>
  <c r="Q62" i="21"/>
  <c r="Q83" i="21"/>
  <c r="Q84" i="21"/>
  <c r="R55" i="6"/>
  <c r="R68" i="21"/>
  <c r="R62" i="21"/>
  <c r="R83" i="21"/>
  <c r="R84" i="21"/>
  <c r="S55" i="6"/>
  <c r="S68" i="21"/>
  <c r="S62" i="21"/>
  <c r="S83" i="21"/>
  <c r="S84" i="21"/>
  <c r="T55" i="6"/>
  <c r="T68" i="21"/>
  <c r="T62" i="21"/>
  <c r="T83" i="21"/>
  <c r="T84" i="21"/>
  <c r="U55" i="6"/>
  <c r="U68" i="21"/>
  <c r="U62" i="21"/>
  <c r="U83" i="21"/>
  <c r="U84" i="21"/>
  <c r="V55" i="6"/>
  <c r="V68" i="21"/>
  <c r="V62" i="21"/>
  <c r="V83" i="21"/>
  <c r="V84" i="21"/>
  <c r="W55" i="6"/>
  <c r="W68" i="21"/>
  <c r="W62" i="21"/>
  <c r="W83" i="21"/>
  <c r="W84" i="21"/>
  <c r="X55" i="6"/>
  <c r="X68" i="21"/>
  <c r="X62" i="21"/>
  <c r="X83" i="21"/>
  <c r="X84" i="21"/>
  <c r="Y55" i="6"/>
  <c r="Y68" i="21"/>
  <c r="Y62" i="21"/>
  <c r="Y83" i="21"/>
  <c r="Y84" i="21"/>
  <c r="Z55" i="6"/>
  <c r="Z68" i="21"/>
  <c r="Z62" i="21"/>
  <c r="Z83" i="21"/>
  <c r="Z84" i="21"/>
  <c r="AA55" i="6"/>
  <c r="AA68" i="21"/>
  <c r="AA62" i="21"/>
  <c r="AA83" i="21"/>
  <c r="AA84" i="21"/>
  <c r="AB55" i="6"/>
  <c r="AB68" i="21"/>
  <c r="AB62" i="21"/>
  <c r="AB83" i="21"/>
  <c r="AB84" i="21"/>
  <c r="AC55" i="6"/>
  <c r="AC68" i="21"/>
  <c r="AC62" i="21"/>
  <c r="AC83" i="21"/>
  <c r="AC84" i="21"/>
  <c r="AD55" i="6"/>
  <c r="AD68" i="21"/>
  <c r="AD62" i="21"/>
  <c r="AD83" i="21"/>
  <c r="AD84" i="21"/>
  <c r="AE55" i="6"/>
  <c r="AE68" i="21"/>
  <c r="AE62" i="21"/>
  <c r="AE83" i="21"/>
  <c r="AE84" i="21"/>
  <c r="AF55" i="6"/>
  <c r="AF68" i="21"/>
  <c r="AF62" i="21"/>
  <c r="AF83" i="21"/>
  <c r="AF84" i="21"/>
  <c r="AG55" i="6"/>
  <c r="AG68" i="21"/>
  <c r="AG62" i="21"/>
  <c r="AG83" i="21"/>
  <c r="AG84" i="21"/>
  <c r="AH55" i="6"/>
  <c r="AH68" i="21"/>
  <c r="AH62" i="21"/>
  <c r="AH83" i="21"/>
  <c r="AH84" i="21"/>
  <c r="AI55" i="6"/>
  <c r="AI68" i="21"/>
  <c r="AI62" i="21"/>
  <c r="AI83" i="21"/>
  <c r="AI84" i="21"/>
  <c r="AJ55" i="6"/>
  <c r="AJ68" i="21"/>
  <c r="AJ62" i="21"/>
  <c r="AJ83" i="21"/>
  <c r="AJ84" i="21"/>
  <c r="AK55" i="6"/>
  <c r="AK68" i="21"/>
  <c r="AK62" i="21"/>
  <c r="AK83" i="21"/>
  <c r="AK84" i="21"/>
  <c r="AL55" i="6"/>
  <c r="AL68" i="21"/>
  <c r="AL62" i="21"/>
  <c r="AL83" i="21"/>
  <c r="AL84" i="21"/>
  <c r="AM55" i="6"/>
  <c r="AM68" i="21"/>
  <c r="AM62" i="21"/>
  <c r="AM83" i="21"/>
  <c r="AM84" i="21"/>
  <c r="AN55" i="6"/>
  <c r="AN68" i="21"/>
  <c r="AN62" i="21"/>
  <c r="AN83" i="21"/>
  <c r="AN84" i="21"/>
  <c r="AO55" i="6"/>
  <c r="AO68" i="21"/>
  <c r="AO62" i="21"/>
  <c r="AO83" i="21"/>
  <c r="AO84" i="21"/>
  <c r="AP55" i="6"/>
  <c r="AP68" i="21"/>
  <c r="AP62" i="21"/>
  <c r="AP83" i="21"/>
  <c r="AP84" i="21"/>
  <c r="AQ55" i="6"/>
  <c r="AQ68" i="21"/>
  <c r="AQ62" i="21"/>
  <c r="AQ83" i="21"/>
  <c r="AQ84" i="21"/>
  <c r="AR55" i="6"/>
  <c r="AR68" i="21"/>
  <c r="AR62" i="21"/>
  <c r="AR83" i="21"/>
  <c r="AR84" i="21"/>
  <c r="AS55" i="6"/>
  <c r="AS68" i="21"/>
  <c r="AS62" i="21"/>
  <c r="AS83" i="21"/>
  <c r="AS84" i="21"/>
  <c r="AT55" i="6"/>
  <c r="AT68" i="21"/>
  <c r="AT62" i="21"/>
  <c r="AT83" i="21"/>
  <c r="AT84" i="21"/>
  <c r="AU55" i="6"/>
  <c r="AU68" i="21"/>
  <c r="AU62" i="21"/>
  <c r="AU83" i="21"/>
  <c r="AU84" i="21"/>
  <c r="AV55" i="6"/>
  <c r="AV68" i="21"/>
  <c r="AV62" i="21"/>
  <c r="AV83" i="21"/>
  <c r="AV84" i="21"/>
  <c r="AW55" i="6"/>
  <c r="AW68" i="21"/>
  <c r="AW62" i="21"/>
  <c r="AW83" i="21"/>
  <c r="AW84" i="21"/>
  <c r="AX55" i="6"/>
  <c r="AX68" i="21"/>
  <c r="AX62" i="21"/>
  <c r="AX83" i="21"/>
  <c r="AX84" i="21"/>
  <c r="AY55" i="6"/>
  <c r="AY68" i="21"/>
  <c r="AY62" i="21"/>
  <c r="AY83" i="21"/>
  <c r="AY84" i="21"/>
  <c r="AZ55" i="6"/>
  <c r="AZ68" i="21"/>
  <c r="AZ62" i="21"/>
  <c r="AZ83" i="21"/>
  <c r="AZ84" i="21"/>
  <c r="BA55" i="6"/>
  <c r="BA68" i="21"/>
  <c r="BA62" i="21"/>
  <c r="BA83" i="21"/>
  <c r="BA84" i="21"/>
  <c r="BB55" i="6"/>
  <c r="BB68" i="21"/>
  <c r="BB62" i="21"/>
  <c r="BB83" i="21"/>
  <c r="BB84" i="21"/>
  <c r="BC55" i="6"/>
  <c r="BC68" i="21"/>
  <c r="BC62" i="21"/>
  <c r="BC83" i="21"/>
  <c r="BC84" i="21"/>
  <c r="BD55" i="6"/>
  <c r="BD68" i="21"/>
  <c r="BD62" i="21"/>
  <c r="BD83" i="21"/>
  <c r="BD84" i="21"/>
  <c r="BE55" i="6"/>
  <c r="BE68" i="21"/>
  <c r="BE62" i="21"/>
  <c r="BE83" i="21"/>
  <c r="BE84" i="21"/>
  <c r="BF55" i="6"/>
  <c r="BF68" i="21"/>
  <c r="BF62" i="21"/>
  <c r="BF83" i="21"/>
  <c r="BF84" i="21"/>
  <c r="BG55" i="6"/>
  <c r="BG68" i="21"/>
  <c r="BG62" i="21"/>
  <c r="BG83" i="21"/>
  <c r="BG84" i="21"/>
  <c r="BH55" i="6"/>
  <c r="BH68" i="21"/>
  <c r="BH62" i="21"/>
  <c r="BH83" i="21"/>
  <c r="BH84" i="21"/>
  <c r="BI55" i="6"/>
  <c r="BI68" i="21"/>
  <c r="BI62" i="21"/>
  <c r="BI83" i="21"/>
  <c r="BI84" i="21"/>
  <c r="BJ55" i="6"/>
  <c r="BJ68" i="21"/>
  <c r="BJ62" i="21"/>
  <c r="BJ83" i="21"/>
  <c r="BJ84" i="21"/>
  <c r="BK55" i="6"/>
  <c r="BK68" i="21"/>
  <c r="BK62" i="21"/>
  <c r="BK83" i="21"/>
  <c r="BK84" i="21"/>
  <c r="BL55" i="6"/>
  <c r="BL68" i="21"/>
  <c r="BL62" i="21"/>
  <c r="BL83" i="21"/>
  <c r="BL84" i="21"/>
  <c r="BM55" i="6"/>
  <c r="BM68" i="21"/>
  <c r="BM62" i="21"/>
  <c r="BM83" i="21"/>
  <c r="BM84" i="21"/>
  <c r="BN55" i="6"/>
  <c r="BN68" i="21"/>
  <c r="BN62" i="21"/>
  <c r="BN83" i="21"/>
  <c r="BN84" i="21"/>
  <c r="BO55" i="6"/>
  <c r="BO68" i="21"/>
  <c r="BO62" i="21"/>
  <c r="BO83" i="21"/>
  <c r="BO84" i="21"/>
  <c r="BP55" i="6"/>
  <c r="BP68" i="21"/>
  <c r="BP62" i="21"/>
  <c r="BP83" i="21"/>
  <c r="BP84" i="21"/>
  <c r="BQ55" i="6"/>
  <c r="BQ68" i="21"/>
  <c r="BQ62" i="21"/>
  <c r="BQ83" i="21"/>
  <c r="BQ84" i="21"/>
  <c r="BR55" i="6"/>
  <c r="BR68" i="21"/>
  <c r="BR62" i="21"/>
  <c r="BR83" i="21"/>
  <c r="BR84" i="21"/>
  <c r="BS55" i="6"/>
  <c r="BS68" i="21"/>
  <c r="BS62" i="21"/>
  <c r="BS83" i="21"/>
  <c r="BS84" i="21"/>
  <c r="BT55" i="6"/>
  <c r="BT68" i="21"/>
  <c r="BT62" i="21"/>
  <c r="BT83" i="21"/>
  <c r="BT84" i="21"/>
  <c r="BU55" i="6"/>
  <c r="BU68" i="21"/>
  <c r="BU62" i="21"/>
  <c r="BU83" i="21"/>
  <c r="BU84" i="21"/>
  <c r="BV55" i="6"/>
  <c r="BV68" i="21"/>
  <c r="BV62" i="21"/>
  <c r="BV83" i="21"/>
  <c r="BV84" i="21"/>
  <c r="BW55" i="6"/>
  <c r="BW68" i="21"/>
  <c r="BW62" i="21"/>
  <c r="BW83" i="21"/>
  <c r="BW84" i="21"/>
  <c r="BX55" i="6"/>
  <c r="BX68" i="21"/>
  <c r="BX62" i="21"/>
  <c r="BX83" i="21"/>
  <c r="BX84" i="21"/>
  <c r="BY55" i="6"/>
  <c r="BY68" i="21"/>
  <c r="BY62" i="21"/>
  <c r="BY83" i="21"/>
  <c r="BY84" i="21"/>
  <c r="BZ55" i="6"/>
  <c r="BZ68" i="21"/>
  <c r="BZ62" i="21"/>
  <c r="BZ83" i="21"/>
  <c r="BZ84" i="21"/>
  <c r="CA55" i="6"/>
  <c r="CA68" i="21"/>
  <c r="CA62" i="21"/>
  <c r="CA83" i="21"/>
  <c r="CA84" i="21"/>
  <c r="CB55" i="6"/>
  <c r="CB68" i="21"/>
  <c r="CB62" i="21"/>
  <c r="CB83" i="21"/>
  <c r="CB84" i="21"/>
  <c r="CC55" i="6"/>
  <c r="CC68" i="21"/>
  <c r="CC62" i="21"/>
  <c r="CC83" i="21"/>
  <c r="CC84" i="21"/>
  <c r="CD55" i="6"/>
  <c r="CD68" i="21"/>
  <c r="CD62" i="21"/>
  <c r="CD83" i="21"/>
  <c r="CD84" i="21"/>
  <c r="CE55" i="6"/>
  <c r="CE68" i="21"/>
  <c r="CE62" i="21"/>
  <c r="CE83" i="21"/>
  <c r="CE84" i="21"/>
  <c r="CF55" i="6"/>
  <c r="CF68" i="21"/>
  <c r="CF62" i="21"/>
  <c r="CF83" i="21"/>
  <c r="CF84" i="21"/>
  <c r="CG55" i="6"/>
  <c r="CG68" i="21"/>
  <c r="CG62" i="21"/>
  <c r="CG83" i="21"/>
  <c r="CG84" i="21"/>
  <c r="CH55" i="6"/>
  <c r="CH68" i="21"/>
  <c r="CH62" i="21"/>
  <c r="CH83" i="21"/>
  <c r="CH84" i="21"/>
  <c r="CI55" i="6"/>
  <c r="CI68" i="21"/>
  <c r="CI62" i="21"/>
  <c r="CI83" i="21"/>
  <c r="CI84" i="21"/>
  <c r="CJ55" i="6"/>
  <c r="CJ68" i="21"/>
  <c r="CJ62" i="21"/>
  <c r="CJ83" i="21"/>
  <c r="CJ84" i="21"/>
  <c r="CK55" i="6"/>
  <c r="CK68" i="21"/>
  <c r="CK62" i="21"/>
  <c r="CK83" i="21"/>
  <c r="CK84" i="21"/>
  <c r="CL55" i="6"/>
  <c r="CL68" i="21"/>
  <c r="CL62" i="21"/>
  <c r="CL83" i="21"/>
  <c r="CL84" i="21"/>
  <c r="CM55" i="6"/>
  <c r="CM68" i="21"/>
  <c r="CM62" i="21"/>
  <c r="CM83" i="21"/>
  <c r="CM84" i="21"/>
  <c r="CN55" i="6"/>
  <c r="CN68" i="21"/>
  <c r="CN62" i="21"/>
  <c r="CN83" i="21"/>
  <c r="CN84" i="21"/>
  <c r="CO55" i="6"/>
  <c r="CO68" i="21"/>
  <c r="CO62" i="21"/>
  <c r="CO83" i="21"/>
  <c r="CO84" i="21"/>
  <c r="CP55" i="6"/>
  <c r="CP68" i="21"/>
  <c r="CP62" i="21"/>
  <c r="CP83" i="21"/>
  <c r="CP84" i="21"/>
  <c r="CQ55" i="6"/>
  <c r="CQ68" i="21"/>
  <c r="CQ62" i="21"/>
  <c r="CQ83" i="21"/>
  <c r="CQ84" i="21"/>
  <c r="CR55" i="6"/>
  <c r="CR68" i="21"/>
  <c r="CR62" i="21"/>
  <c r="CR83" i="21"/>
  <c r="CR84" i="21"/>
  <c r="CS55" i="6"/>
  <c r="CS68" i="21"/>
  <c r="CS62" i="21"/>
  <c r="CS83" i="21"/>
  <c r="CS84" i="21"/>
  <c r="CT55" i="6"/>
  <c r="CT68" i="21"/>
  <c r="CT62" i="21"/>
  <c r="CT83" i="21"/>
  <c r="CT84" i="21"/>
  <c r="CU55" i="6"/>
  <c r="CU68" i="21"/>
  <c r="CU62" i="21"/>
  <c r="CU83" i="21"/>
  <c r="CU84" i="21"/>
  <c r="CV55" i="6"/>
  <c r="CV68" i="21"/>
  <c r="CV62" i="21"/>
  <c r="CV83" i="21"/>
  <c r="CV84" i="21"/>
  <c r="CW55" i="6"/>
  <c r="CW68" i="21"/>
  <c r="CW62" i="21"/>
  <c r="CW83" i="21"/>
  <c r="CW84" i="21"/>
  <c r="CX55" i="6"/>
  <c r="CX68" i="21"/>
  <c r="CX62" i="21"/>
  <c r="CX83" i="21"/>
  <c r="CX84" i="21"/>
  <c r="CY55" i="6"/>
  <c r="CY68" i="21"/>
  <c r="CY62" i="21"/>
  <c r="CY83" i="21"/>
  <c r="CY84" i="21"/>
  <c r="CZ55" i="6"/>
  <c r="CZ68" i="21"/>
  <c r="CZ62" i="21"/>
  <c r="CZ83" i="21"/>
  <c r="CZ84" i="21"/>
  <c r="DA55" i="6"/>
  <c r="DA68" i="21"/>
  <c r="DA62" i="21"/>
  <c r="DA83" i="21"/>
  <c r="DA84" i="21"/>
  <c r="DB55" i="6"/>
  <c r="DB68" i="21"/>
  <c r="DB62" i="21"/>
  <c r="DB83" i="21"/>
  <c r="DB84" i="21"/>
  <c r="DC55" i="6"/>
  <c r="DC68" i="21"/>
  <c r="DC62" i="21"/>
  <c r="DC83" i="21"/>
  <c r="DC84" i="21"/>
  <c r="DD55" i="6"/>
  <c r="DD68" i="21"/>
  <c r="DD62" i="21"/>
  <c r="DD83" i="21"/>
  <c r="DD84" i="21"/>
  <c r="DE55" i="6"/>
  <c r="DE68" i="21"/>
  <c r="DE62" i="21"/>
  <c r="DE83" i="21"/>
  <c r="DE84" i="21"/>
  <c r="DF55" i="6"/>
  <c r="DF68" i="21"/>
  <c r="DF62" i="21"/>
  <c r="DF83" i="21"/>
  <c r="DF84" i="21"/>
  <c r="DG55" i="6"/>
  <c r="K62" i="21"/>
  <c r="K83" i="21"/>
  <c r="K84" i="21"/>
  <c r="K68" i="21"/>
  <c r="L55" i="6"/>
  <c r="I84" i="21"/>
  <c r="G72" i="21"/>
  <c r="I12" i="21"/>
  <c r="H12" i="21"/>
  <c r="H9" i="21"/>
  <c r="I72" i="21"/>
  <c r="G74" i="21"/>
  <c r="I20" i="21"/>
  <c r="H20" i="21"/>
  <c r="H18" i="21"/>
  <c r="I74" i="21"/>
  <c r="G75" i="21"/>
  <c r="I24" i="21"/>
  <c r="H24" i="21"/>
  <c r="H23" i="21"/>
  <c r="I75" i="21"/>
  <c r="G76" i="21"/>
  <c r="I27" i="21"/>
  <c r="H27" i="21"/>
  <c r="H26" i="21"/>
  <c r="I76" i="21"/>
  <c r="G77" i="21"/>
  <c r="H32" i="21"/>
  <c r="H30" i="21"/>
  <c r="I77" i="21"/>
  <c r="G79" i="21"/>
  <c r="H39" i="21"/>
  <c r="H37" i="21"/>
  <c r="I79" i="21"/>
  <c r="G80" i="21"/>
  <c r="H42" i="21"/>
  <c r="H41" i="21"/>
  <c r="I80" i="21"/>
  <c r="G81" i="21"/>
  <c r="I48" i="21"/>
  <c r="H48" i="21"/>
  <c r="H45" i="21"/>
  <c r="I81" i="21"/>
  <c r="G82" i="21"/>
  <c r="G54" i="21"/>
  <c r="G55" i="21"/>
  <c r="G56" i="21"/>
  <c r="G57" i="21"/>
  <c r="G58" i="21"/>
  <c r="H58" i="21"/>
  <c r="F58" i="21"/>
  <c r="I58" i="21"/>
  <c r="H60" i="21"/>
  <c r="H51" i="21"/>
  <c r="I82" i="21"/>
  <c r="I85" i="21"/>
  <c r="F74" i="21"/>
  <c r="F72" i="21"/>
  <c r="F75" i="21"/>
  <c r="F76" i="21"/>
  <c r="F77" i="21"/>
  <c r="F79" i="21"/>
  <c r="F80" i="21"/>
  <c r="F81" i="21"/>
  <c r="F82" i="21"/>
  <c r="F85" i="21"/>
  <c r="G88" i="21"/>
  <c r="G86" i="21"/>
  <c r="F68" i="21"/>
  <c r="F69" i="21"/>
  <c r="F55" i="6"/>
  <c r="G76" i="20"/>
  <c r="K58" i="20"/>
  <c r="K76" i="20"/>
  <c r="K77" i="20"/>
  <c r="L58" i="20"/>
  <c r="L76" i="20"/>
  <c r="L77" i="20"/>
  <c r="M58" i="20"/>
  <c r="M76" i="20"/>
  <c r="M77" i="20"/>
  <c r="N58" i="20"/>
  <c r="N76" i="20"/>
  <c r="N77" i="20"/>
  <c r="O58" i="20"/>
  <c r="O76" i="20"/>
  <c r="O77" i="20"/>
  <c r="P58" i="20"/>
  <c r="P76" i="20"/>
  <c r="P77" i="20"/>
  <c r="Q58" i="20"/>
  <c r="Q76" i="20"/>
  <c r="Q77" i="20"/>
  <c r="R58" i="20"/>
  <c r="R76" i="20"/>
  <c r="R77" i="20"/>
  <c r="S58" i="20"/>
  <c r="S76" i="20"/>
  <c r="S77" i="20"/>
  <c r="T58" i="20"/>
  <c r="T76" i="20"/>
  <c r="T77" i="20"/>
  <c r="U58" i="20"/>
  <c r="U76" i="20"/>
  <c r="U77" i="20"/>
  <c r="V58" i="20"/>
  <c r="V76" i="20"/>
  <c r="V77" i="20"/>
  <c r="W58" i="20"/>
  <c r="W76" i="20"/>
  <c r="W77" i="20"/>
  <c r="X58" i="20"/>
  <c r="X76" i="20"/>
  <c r="X77" i="20"/>
  <c r="Y58" i="20"/>
  <c r="Y76" i="20"/>
  <c r="Y77" i="20"/>
  <c r="Z58" i="20"/>
  <c r="Z76" i="20"/>
  <c r="Z77" i="20"/>
  <c r="AA58" i="20"/>
  <c r="AA76" i="20"/>
  <c r="AA77" i="20"/>
  <c r="AB58" i="20"/>
  <c r="AB76" i="20"/>
  <c r="AB77" i="20"/>
  <c r="AC58" i="20"/>
  <c r="AC76" i="20"/>
  <c r="AC77" i="20"/>
  <c r="AD58" i="20"/>
  <c r="AD76" i="20"/>
  <c r="AD77" i="20"/>
  <c r="AE58" i="20"/>
  <c r="AE76" i="20"/>
  <c r="AE77" i="20"/>
  <c r="AF58" i="20"/>
  <c r="AF76" i="20"/>
  <c r="AF77" i="20"/>
  <c r="AG58" i="20"/>
  <c r="AG76" i="20"/>
  <c r="AG77" i="20"/>
  <c r="AH58" i="20"/>
  <c r="AH76" i="20"/>
  <c r="AH77" i="20"/>
  <c r="AI58" i="20"/>
  <c r="AI76" i="20"/>
  <c r="AI77" i="20"/>
  <c r="AJ58" i="20"/>
  <c r="AJ76" i="20"/>
  <c r="AJ77" i="20"/>
  <c r="AK58" i="20"/>
  <c r="AK76" i="20"/>
  <c r="AK77" i="20"/>
  <c r="AL58" i="20"/>
  <c r="AL76" i="20"/>
  <c r="AL77" i="20"/>
  <c r="AM58" i="20"/>
  <c r="AM76" i="20"/>
  <c r="AM77" i="20"/>
  <c r="AN58" i="20"/>
  <c r="AN76" i="20"/>
  <c r="AN77" i="20"/>
  <c r="AO58" i="20"/>
  <c r="AO76" i="20"/>
  <c r="AO77" i="20"/>
  <c r="AP58" i="20"/>
  <c r="AP76" i="20"/>
  <c r="AP77" i="20"/>
  <c r="AQ58" i="20"/>
  <c r="AQ76" i="20"/>
  <c r="AQ77" i="20"/>
  <c r="AR58" i="20"/>
  <c r="AR76" i="20"/>
  <c r="AR77" i="20"/>
  <c r="AS58" i="20"/>
  <c r="AS76" i="20"/>
  <c r="AS77" i="20"/>
  <c r="AT58" i="20"/>
  <c r="AT76" i="20"/>
  <c r="AT77" i="20"/>
  <c r="AU58" i="20"/>
  <c r="AU76" i="20"/>
  <c r="AU77" i="20"/>
  <c r="AV58" i="20"/>
  <c r="AV76" i="20"/>
  <c r="AV77" i="20"/>
  <c r="AW58" i="20"/>
  <c r="AW76" i="20"/>
  <c r="AW77" i="20"/>
  <c r="AX58" i="20"/>
  <c r="AX76" i="20"/>
  <c r="AX77" i="20"/>
  <c r="AY58" i="20"/>
  <c r="AY76" i="20"/>
  <c r="AY77" i="20"/>
  <c r="AZ58" i="20"/>
  <c r="AZ76" i="20"/>
  <c r="AZ77" i="20"/>
  <c r="BA58" i="20"/>
  <c r="BA76" i="20"/>
  <c r="BA77" i="20"/>
  <c r="BB58" i="20"/>
  <c r="BB76" i="20"/>
  <c r="BB77" i="20"/>
  <c r="BC58" i="20"/>
  <c r="BC76" i="20"/>
  <c r="BC77" i="20"/>
  <c r="BD58" i="20"/>
  <c r="BD76" i="20"/>
  <c r="BD77" i="20"/>
  <c r="BE58" i="20"/>
  <c r="BE76" i="20"/>
  <c r="BE77" i="20"/>
  <c r="BF58" i="20"/>
  <c r="BF76" i="20"/>
  <c r="BF77" i="20"/>
  <c r="BG58" i="20"/>
  <c r="BG76" i="20"/>
  <c r="BG77" i="20"/>
  <c r="BH58" i="20"/>
  <c r="BH76" i="20"/>
  <c r="BH77" i="20"/>
  <c r="BI58" i="20"/>
  <c r="BI76" i="20"/>
  <c r="BI77" i="20"/>
  <c r="BJ58" i="20"/>
  <c r="BJ76" i="20"/>
  <c r="BJ77" i="20"/>
  <c r="BK58" i="20"/>
  <c r="BK76" i="20"/>
  <c r="BK77" i="20"/>
  <c r="BL58" i="20"/>
  <c r="BL76" i="20"/>
  <c r="BL77" i="20"/>
  <c r="BM58" i="20"/>
  <c r="BM76" i="20"/>
  <c r="BM77" i="20"/>
  <c r="BN58" i="20"/>
  <c r="BN76" i="20"/>
  <c r="BN77" i="20"/>
  <c r="BO58" i="20"/>
  <c r="BO76" i="20"/>
  <c r="BO77" i="20"/>
  <c r="BP58" i="20"/>
  <c r="BP76" i="20"/>
  <c r="BP77" i="20"/>
  <c r="BQ58" i="20"/>
  <c r="BQ76" i="20"/>
  <c r="BQ77" i="20"/>
  <c r="BR58" i="20"/>
  <c r="BR76" i="20"/>
  <c r="BR77" i="20"/>
  <c r="BS58" i="20"/>
  <c r="BS76" i="20"/>
  <c r="BS77" i="20"/>
  <c r="BT58" i="20"/>
  <c r="BT76" i="20"/>
  <c r="BT77" i="20"/>
  <c r="BU58" i="20"/>
  <c r="BU76" i="20"/>
  <c r="BU77" i="20"/>
  <c r="BV58" i="20"/>
  <c r="BV76" i="20"/>
  <c r="BV77" i="20"/>
  <c r="BW58" i="20"/>
  <c r="BW76" i="20"/>
  <c r="BW77" i="20"/>
  <c r="BX58" i="20"/>
  <c r="BX76" i="20"/>
  <c r="BX77" i="20"/>
  <c r="BY58" i="20"/>
  <c r="BY76" i="20"/>
  <c r="BY77" i="20"/>
  <c r="BZ58" i="20"/>
  <c r="BZ76" i="20"/>
  <c r="BZ77" i="20"/>
  <c r="CA58" i="20"/>
  <c r="CA76" i="20"/>
  <c r="CA77" i="20"/>
  <c r="CB58" i="20"/>
  <c r="CB76" i="20"/>
  <c r="CB77" i="20"/>
  <c r="CC58" i="20"/>
  <c r="CC76" i="20"/>
  <c r="CC77" i="20"/>
  <c r="CD58" i="20"/>
  <c r="CD76" i="20"/>
  <c r="CD77" i="20"/>
  <c r="CE58" i="20"/>
  <c r="CE76" i="20"/>
  <c r="CE77" i="20"/>
  <c r="CF58" i="20"/>
  <c r="CF76" i="20"/>
  <c r="CF77" i="20"/>
  <c r="CG58" i="20"/>
  <c r="CG76" i="20"/>
  <c r="CG77" i="20"/>
  <c r="CH58" i="20"/>
  <c r="CH76" i="20"/>
  <c r="CH77" i="20"/>
  <c r="CI58" i="20"/>
  <c r="CI76" i="20"/>
  <c r="CI77" i="20"/>
  <c r="CJ58" i="20"/>
  <c r="CJ76" i="20"/>
  <c r="CJ77" i="20"/>
  <c r="CK58" i="20"/>
  <c r="CK76" i="20"/>
  <c r="CK77" i="20"/>
  <c r="CL58" i="20"/>
  <c r="CL76" i="20"/>
  <c r="CL77" i="20"/>
  <c r="CM58" i="20"/>
  <c r="CM76" i="20"/>
  <c r="CM77" i="20"/>
  <c r="CN58" i="20"/>
  <c r="CN76" i="20"/>
  <c r="CN77" i="20"/>
  <c r="CO58" i="20"/>
  <c r="CO76" i="20"/>
  <c r="CO77" i="20"/>
  <c r="CP58" i="20"/>
  <c r="CP76" i="20"/>
  <c r="CP77" i="20"/>
  <c r="CQ58" i="20"/>
  <c r="CQ76" i="20"/>
  <c r="CQ77" i="20"/>
  <c r="CR58" i="20"/>
  <c r="CR76" i="20"/>
  <c r="CR77" i="20"/>
  <c r="CS58" i="20"/>
  <c r="CS76" i="20"/>
  <c r="CS77" i="20"/>
  <c r="CT58" i="20"/>
  <c r="CT76" i="20"/>
  <c r="CT77" i="20"/>
  <c r="CU58" i="20"/>
  <c r="CU76" i="20"/>
  <c r="CU77" i="20"/>
  <c r="CV58" i="20"/>
  <c r="CV76" i="20"/>
  <c r="CV77" i="20"/>
  <c r="CW58" i="20"/>
  <c r="CW76" i="20"/>
  <c r="CW77" i="20"/>
  <c r="CX58" i="20"/>
  <c r="CX76" i="20"/>
  <c r="CX77" i="20"/>
  <c r="CY58" i="20"/>
  <c r="CY76" i="20"/>
  <c r="CY77" i="20"/>
  <c r="CZ58" i="20"/>
  <c r="CZ76" i="20"/>
  <c r="CZ77" i="20"/>
  <c r="DA58" i="20"/>
  <c r="DA76" i="20"/>
  <c r="DA77" i="20"/>
  <c r="DB58" i="20"/>
  <c r="DB76" i="20"/>
  <c r="DB77" i="20"/>
  <c r="DC58" i="20"/>
  <c r="DC76" i="20"/>
  <c r="DC77" i="20"/>
  <c r="DD58" i="20"/>
  <c r="DD76" i="20"/>
  <c r="DD77" i="20"/>
  <c r="DE58" i="20"/>
  <c r="DE76" i="20"/>
  <c r="DE77" i="20"/>
  <c r="DF58" i="20"/>
  <c r="DF76" i="20"/>
  <c r="DF77" i="20"/>
  <c r="I77" i="20"/>
  <c r="G69" i="20"/>
  <c r="I10" i="20"/>
  <c r="H10" i="20"/>
  <c r="H6" i="20"/>
  <c r="I69" i="20"/>
  <c r="G70" i="20"/>
  <c r="I17" i="20"/>
  <c r="H17" i="20"/>
  <c r="H14" i="20"/>
  <c r="I70" i="20"/>
  <c r="G21" i="20"/>
  <c r="G22" i="20"/>
  <c r="F21" i="20"/>
  <c r="I22" i="20"/>
  <c r="H22" i="20"/>
  <c r="G71" i="20"/>
  <c r="H20" i="20"/>
  <c r="I71" i="20"/>
  <c r="G72" i="20"/>
  <c r="F26" i="20"/>
  <c r="I26" i="20"/>
  <c r="H26" i="20"/>
  <c r="H24" i="20"/>
  <c r="I72" i="20"/>
  <c r="G73" i="20"/>
  <c r="I36" i="20"/>
  <c r="H28" i="20"/>
  <c r="I73" i="20"/>
  <c r="G74" i="20"/>
  <c r="I51" i="20"/>
  <c r="H52" i="20"/>
  <c r="H43" i="20"/>
  <c r="I74" i="20"/>
  <c r="I56" i="20"/>
  <c r="H56" i="20"/>
  <c r="G75" i="20"/>
  <c r="H54" i="20"/>
  <c r="I75" i="20"/>
  <c r="I78" i="20"/>
  <c r="F69" i="20"/>
  <c r="F70" i="20"/>
  <c r="F71" i="20"/>
  <c r="F72" i="20"/>
  <c r="F73" i="20"/>
  <c r="F74" i="20"/>
  <c r="F75" i="20"/>
  <c r="F78" i="20"/>
  <c r="F82" i="20"/>
  <c r="G79" i="20"/>
  <c r="F65" i="20"/>
  <c r="F45" i="6"/>
  <c r="M45" i="6"/>
  <c r="N45" i="6"/>
  <c r="O45" i="6"/>
  <c r="P45" i="6"/>
  <c r="Q45" i="6"/>
  <c r="R45" i="6"/>
  <c r="S45" i="6"/>
  <c r="T45" i="6"/>
  <c r="U45" i="6"/>
  <c r="V45" i="6"/>
  <c r="W45" i="6"/>
  <c r="X45" i="6"/>
  <c r="Y45" i="6"/>
  <c r="Z45" i="6"/>
  <c r="AA45" i="6"/>
  <c r="AB45" i="6"/>
  <c r="AC45" i="6"/>
  <c r="AD45" i="6"/>
  <c r="AE45" i="6"/>
  <c r="AF45" i="6"/>
  <c r="AG45" i="6"/>
  <c r="AH45" i="6"/>
  <c r="AI45" i="6"/>
  <c r="AJ45" i="6"/>
  <c r="AK45" i="6"/>
  <c r="AL45" i="6"/>
  <c r="AM45" i="6"/>
  <c r="AN45" i="6"/>
  <c r="AO45" i="6"/>
  <c r="AP45" i="6"/>
  <c r="AQ45" i="6"/>
  <c r="AR45" i="6"/>
  <c r="AS45" i="6"/>
  <c r="AT45" i="6"/>
  <c r="AU45" i="6"/>
  <c r="AV45" i="6"/>
  <c r="AW45" i="6"/>
  <c r="AX45" i="6"/>
  <c r="AY45" i="6"/>
  <c r="AZ45" i="6"/>
  <c r="BA45" i="6"/>
  <c r="BB45" i="6"/>
  <c r="BC45" i="6"/>
  <c r="BD45" i="6"/>
  <c r="BE45" i="6"/>
  <c r="BF45" i="6"/>
  <c r="BG45" i="6"/>
  <c r="BH45" i="6"/>
  <c r="BI45" i="6"/>
  <c r="BJ45" i="6"/>
  <c r="BK45" i="6"/>
  <c r="BL45" i="6"/>
  <c r="BM45" i="6"/>
  <c r="BN45" i="6"/>
  <c r="BO45" i="6"/>
  <c r="BP45" i="6"/>
  <c r="BQ45" i="6"/>
  <c r="BR45" i="6"/>
  <c r="BS45" i="6"/>
  <c r="BT45" i="6"/>
  <c r="BU45" i="6"/>
  <c r="BV45" i="6"/>
  <c r="BW45" i="6"/>
  <c r="BX45" i="6"/>
  <c r="BY45" i="6"/>
  <c r="BZ45" i="6"/>
  <c r="CA45" i="6"/>
  <c r="CB45" i="6"/>
  <c r="CC45" i="6"/>
  <c r="CD45" i="6"/>
  <c r="CE45" i="6"/>
  <c r="CF45" i="6"/>
  <c r="CG45" i="6"/>
  <c r="CH45" i="6"/>
  <c r="CI45" i="6"/>
  <c r="CJ45" i="6"/>
  <c r="CK45" i="6"/>
  <c r="CL45" i="6"/>
  <c r="CM45" i="6"/>
  <c r="CN45" i="6"/>
  <c r="CO45" i="6"/>
  <c r="CP45" i="6"/>
  <c r="CQ45" i="6"/>
  <c r="CR45" i="6"/>
  <c r="CS45" i="6"/>
  <c r="CT45" i="6"/>
  <c r="CU45" i="6"/>
  <c r="CV45" i="6"/>
  <c r="CW45" i="6"/>
  <c r="CX45" i="6"/>
  <c r="CY45" i="6"/>
  <c r="CZ45" i="6"/>
  <c r="DA45" i="6"/>
  <c r="DB45" i="6"/>
  <c r="DC45" i="6"/>
  <c r="DD45" i="6"/>
  <c r="DE45" i="6"/>
  <c r="DF45" i="6"/>
  <c r="DG45" i="6"/>
  <c r="L45" i="6"/>
  <c r="I60" i="20"/>
  <c r="I59" i="20"/>
  <c r="H59" i="20"/>
  <c r="I76" i="20"/>
  <c r="H65" i="19"/>
  <c r="L6" i="19"/>
  <c r="L65" i="19"/>
  <c r="H66" i="19"/>
  <c r="L12" i="19"/>
  <c r="L66" i="19"/>
  <c r="H68" i="19"/>
  <c r="D118" i="19"/>
  <c r="F118" i="19"/>
  <c r="L23" i="19"/>
  <c r="L21" i="19"/>
  <c r="L68" i="19"/>
  <c r="H69" i="19"/>
  <c r="H118" i="19"/>
  <c r="J118" i="19"/>
  <c r="L26" i="19"/>
  <c r="L24" i="19"/>
  <c r="L69" i="19"/>
  <c r="H70" i="19"/>
  <c r="O119" i="19"/>
  <c r="Q119" i="19"/>
  <c r="L29" i="19"/>
  <c r="L27" i="19"/>
  <c r="L70" i="19"/>
  <c r="H73" i="19"/>
  <c r="L37" i="19"/>
  <c r="L73" i="19"/>
  <c r="H74" i="19"/>
  <c r="L41" i="19"/>
  <c r="L74" i="19"/>
  <c r="H75" i="19"/>
  <c r="L46" i="19"/>
  <c r="L75" i="19"/>
  <c r="G53" i="19"/>
  <c r="L107" i="22"/>
  <c r="G54" i="19"/>
  <c r="F53" i="19"/>
  <c r="I53" i="19"/>
  <c r="L53" i="19"/>
  <c r="H76" i="19"/>
  <c r="L52" i="19"/>
  <c r="L76" i="19"/>
  <c r="L71" i="19"/>
  <c r="L79" i="19"/>
  <c r="M6" i="19"/>
  <c r="M65" i="19"/>
  <c r="M12" i="19"/>
  <c r="M66" i="19"/>
  <c r="D119" i="19"/>
  <c r="F119" i="19"/>
  <c r="M23" i="19"/>
  <c r="M21" i="19"/>
  <c r="M68" i="19"/>
  <c r="H119" i="19"/>
  <c r="J119" i="19"/>
  <c r="M26" i="19"/>
  <c r="M24" i="19"/>
  <c r="M69" i="19"/>
  <c r="O120" i="19"/>
  <c r="Q120" i="19"/>
  <c r="M29" i="19"/>
  <c r="M27" i="19"/>
  <c r="M70" i="19"/>
  <c r="M37" i="19"/>
  <c r="M73" i="19"/>
  <c r="M41" i="19"/>
  <c r="M74" i="19"/>
  <c r="M46" i="19"/>
  <c r="M75" i="19"/>
  <c r="M53" i="19"/>
  <c r="M52" i="19"/>
  <c r="M76" i="19"/>
  <c r="M71" i="19"/>
  <c r="M79" i="19"/>
  <c r="N6" i="19"/>
  <c r="N65" i="19"/>
  <c r="N12" i="19"/>
  <c r="N66" i="19"/>
  <c r="D120" i="19"/>
  <c r="F120" i="19"/>
  <c r="N23" i="19"/>
  <c r="N21" i="19"/>
  <c r="N68" i="19"/>
  <c r="H120" i="19"/>
  <c r="J120" i="19"/>
  <c r="N26" i="19"/>
  <c r="N24" i="19"/>
  <c r="N69" i="19"/>
  <c r="O121" i="19"/>
  <c r="Q121" i="19"/>
  <c r="N29" i="19"/>
  <c r="N27" i="19"/>
  <c r="N70" i="19"/>
  <c r="N37" i="19"/>
  <c r="N73" i="19"/>
  <c r="N41" i="19"/>
  <c r="N74" i="19"/>
  <c r="N46" i="19"/>
  <c r="N75" i="19"/>
  <c r="N53" i="19"/>
  <c r="N52" i="19"/>
  <c r="N76" i="19"/>
  <c r="N71" i="19"/>
  <c r="N79" i="19"/>
  <c r="O6" i="19"/>
  <c r="O65" i="19"/>
  <c r="O12" i="19"/>
  <c r="O66" i="19"/>
  <c r="D121" i="19"/>
  <c r="F121" i="19"/>
  <c r="O23" i="19"/>
  <c r="O21" i="19"/>
  <c r="O68" i="19"/>
  <c r="H121" i="19"/>
  <c r="J121" i="19"/>
  <c r="O26" i="19"/>
  <c r="O24" i="19"/>
  <c r="O69" i="19"/>
  <c r="O122" i="19"/>
  <c r="Q122" i="19"/>
  <c r="O29" i="19"/>
  <c r="O27" i="19"/>
  <c r="O70" i="19"/>
  <c r="O37" i="19"/>
  <c r="O73" i="19"/>
  <c r="O41" i="19"/>
  <c r="O74" i="19"/>
  <c r="O46" i="19"/>
  <c r="O75" i="19"/>
  <c r="O53" i="19"/>
  <c r="O52" i="19"/>
  <c r="O76" i="19"/>
  <c r="O71" i="19"/>
  <c r="O79" i="19"/>
  <c r="P6" i="19"/>
  <c r="P65" i="19"/>
  <c r="P12" i="19"/>
  <c r="P66" i="19"/>
  <c r="D122" i="19"/>
  <c r="F122" i="19"/>
  <c r="P23" i="19"/>
  <c r="P21" i="19"/>
  <c r="P68" i="19"/>
  <c r="H122" i="19"/>
  <c r="J122" i="19"/>
  <c r="P26" i="19"/>
  <c r="P24" i="19"/>
  <c r="P69" i="19"/>
  <c r="O123" i="19"/>
  <c r="Q123" i="19"/>
  <c r="P29" i="19"/>
  <c r="P27" i="19"/>
  <c r="P70" i="19"/>
  <c r="P37" i="19"/>
  <c r="P73" i="19"/>
  <c r="P41" i="19"/>
  <c r="P74" i="19"/>
  <c r="P46" i="19"/>
  <c r="P75" i="19"/>
  <c r="P53" i="19"/>
  <c r="P52" i="19"/>
  <c r="P76" i="19"/>
  <c r="P71" i="19"/>
  <c r="P79" i="19"/>
  <c r="Q6" i="19"/>
  <c r="Q65" i="19"/>
  <c r="Q12" i="19"/>
  <c r="Q66" i="19"/>
  <c r="D123" i="19"/>
  <c r="F123" i="19"/>
  <c r="Q23" i="19"/>
  <c r="Q21" i="19"/>
  <c r="Q68" i="19"/>
  <c r="H123" i="19"/>
  <c r="J123" i="19"/>
  <c r="Q26" i="19"/>
  <c r="Q24" i="19"/>
  <c r="Q69" i="19"/>
  <c r="O124" i="19"/>
  <c r="Q124" i="19"/>
  <c r="Q29" i="19"/>
  <c r="Q27" i="19"/>
  <c r="Q70" i="19"/>
  <c r="Q37" i="19"/>
  <c r="Q73" i="19"/>
  <c r="Q41" i="19"/>
  <c r="Q74" i="19"/>
  <c r="Q46" i="19"/>
  <c r="Q75" i="19"/>
  <c r="Q53" i="19"/>
  <c r="Q52" i="19"/>
  <c r="Q76" i="19"/>
  <c r="Q71" i="19"/>
  <c r="Q79" i="19"/>
  <c r="R6" i="19"/>
  <c r="R65" i="19"/>
  <c r="R12" i="19"/>
  <c r="R66" i="19"/>
  <c r="D124" i="19"/>
  <c r="F124" i="19"/>
  <c r="R23" i="19"/>
  <c r="R21" i="19"/>
  <c r="R68" i="19"/>
  <c r="H124" i="19"/>
  <c r="J124" i="19"/>
  <c r="R26" i="19"/>
  <c r="R24" i="19"/>
  <c r="R69" i="19"/>
  <c r="O125" i="19"/>
  <c r="Q125" i="19"/>
  <c r="R29" i="19"/>
  <c r="R27" i="19"/>
  <c r="R70" i="19"/>
  <c r="R37" i="19"/>
  <c r="R73" i="19"/>
  <c r="R41" i="19"/>
  <c r="R74" i="19"/>
  <c r="R46" i="19"/>
  <c r="R75" i="19"/>
  <c r="R53" i="19"/>
  <c r="R52" i="19"/>
  <c r="R76" i="19"/>
  <c r="R71" i="19"/>
  <c r="R79" i="19"/>
  <c r="S6" i="19"/>
  <c r="S65" i="19"/>
  <c r="S12" i="19"/>
  <c r="S66" i="19"/>
  <c r="D125" i="19"/>
  <c r="F125" i="19"/>
  <c r="S23" i="19"/>
  <c r="S21" i="19"/>
  <c r="S68" i="19"/>
  <c r="H125" i="19"/>
  <c r="J125" i="19"/>
  <c r="S26" i="19"/>
  <c r="S24" i="19"/>
  <c r="S69" i="19"/>
  <c r="O126" i="19"/>
  <c r="Q126" i="19"/>
  <c r="S29" i="19"/>
  <c r="S27" i="19"/>
  <c r="S70" i="19"/>
  <c r="S37" i="19"/>
  <c r="S73" i="19"/>
  <c r="S41" i="19"/>
  <c r="S74" i="19"/>
  <c r="S46" i="19"/>
  <c r="S75" i="19"/>
  <c r="S53" i="19"/>
  <c r="S52" i="19"/>
  <c r="S76" i="19"/>
  <c r="S71" i="19"/>
  <c r="S79" i="19"/>
  <c r="T6" i="19"/>
  <c r="T65" i="19"/>
  <c r="T12" i="19"/>
  <c r="T66" i="19"/>
  <c r="D126" i="19"/>
  <c r="F126" i="19"/>
  <c r="T23" i="19"/>
  <c r="T21" i="19"/>
  <c r="T68" i="19"/>
  <c r="H126" i="19"/>
  <c r="J126" i="19"/>
  <c r="T26" i="19"/>
  <c r="T24" i="19"/>
  <c r="T69" i="19"/>
  <c r="O127" i="19"/>
  <c r="Q127" i="19"/>
  <c r="T29" i="19"/>
  <c r="T27" i="19"/>
  <c r="T70" i="19"/>
  <c r="T37" i="19"/>
  <c r="T73" i="19"/>
  <c r="T41" i="19"/>
  <c r="T74" i="19"/>
  <c r="T46" i="19"/>
  <c r="T75" i="19"/>
  <c r="T53" i="19"/>
  <c r="T52" i="19"/>
  <c r="T76" i="19"/>
  <c r="T71" i="19"/>
  <c r="T79" i="19"/>
  <c r="U6" i="19"/>
  <c r="U65" i="19"/>
  <c r="U12" i="19"/>
  <c r="U66" i="19"/>
  <c r="D127" i="19"/>
  <c r="F127" i="19"/>
  <c r="U23" i="19"/>
  <c r="U21" i="19"/>
  <c r="U68" i="19"/>
  <c r="H127" i="19"/>
  <c r="J127" i="19"/>
  <c r="U26" i="19"/>
  <c r="U24" i="19"/>
  <c r="U69" i="19"/>
  <c r="O128" i="19"/>
  <c r="Q128" i="19"/>
  <c r="U29" i="19"/>
  <c r="U27" i="19"/>
  <c r="U70" i="19"/>
  <c r="U37" i="19"/>
  <c r="U73" i="19"/>
  <c r="U41" i="19"/>
  <c r="U74" i="19"/>
  <c r="U46" i="19"/>
  <c r="U75" i="19"/>
  <c r="U53" i="19"/>
  <c r="U52" i="19"/>
  <c r="U76" i="19"/>
  <c r="U71" i="19"/>
  <c r="U79" i="19"/>
  <c r="V6" i="19"/>
  <c r="V65" i="19"/>
  <c r="V12" i="19"/>
  <c r="V66" i="19"/>
  <c r="D128" i="19"/>
  <c r="F128" i="19"/>
  <c r="V23" i="19"/>
  <c r="V21" i="19"/>
  <c r="V68" i="19"/>
  <c r="H128" i="19"/>
  <c r="J128" i="19"/>
  <c r="V26" i="19"/>
  <c r="V24" i="19"/>
  <c r="V69" i="19"/>
  <c r="O129" i="19"/>
  <c r="Q129" i="19"/>
  <c r="V29" i="19"/>
  <c r="V27" i="19"/>
  <c r="V70" i="19"/>
  <c r="V37" i="19"/>
  <c r="V73" i="19"/>
  <c r="V41" i="19"/>
  <c r="V74" i="19"/>
  <c r="V46" i="19"/>
  <c r="V75" i="19"/>
  <c r="V53" i="19"/>
  <c r="V52" i="19"/>
  <c r="V76" i="19"/>
  <c r="V71" i="19"/>
  <c r="V79" i="19"/>
  <c r="W6" i="19"/>
  <c r="W65" i="19"/>
  <c r="W12" i="19"/>
  <c r="W66" i="19"/>
  <c r="D129" i="19"/>
  <c r="F129" i="19"/>
  <c r="W23" i="19"/>
  <c r="W21" i="19"/>
  <c r="W68" i="19"/>
  <c r="H129" i="19"/>
  <c r="J129" i="19"/>
  <c r="W26" i="19"/>
  <c r="W24" i="19"/>
  <c r="W69" i="19"/>
  <c r="O130" i="19"/>
  <c r="Q130" i="19"/>
  <c r="W29" i="19"/>
  <c r="W27" i="19"/>
  <c r="W70" i="19"/>
  <c r="W37" i="19"/>
  <c r="W73" i="19"/>
  <c r="W41" i="19"/>
  <c r="W74" i="19"/>
  <c r="W46" i="19"/>
  <c r="W75" i="19"/>
  <c r="W53" i="19"/>
  <c r="W52" i="19"/>
  <c r="W76" i="19"/>
  <c r="W71" i="19"/>
  <c r="W79" i="19"/>
  <c r="X6" i="19"/>
  <c r="X65" i="19"/>
  <c r="X12" i="19"/>
  <c r="X66" i="19"/>
  <c r="D130" i="19"/>
  <c r="F130" i="19"/>
  <c r="X23" i="19"/>
  <c r="X21" i="19"/>
  <c r="X68" i="19"/>
  <c r="H130" i="19"/>
  <c r="J130" i="19"/>
  <c r="X26" i="19"/>
  <c r="X24" i="19"/>
  <c r="X69" i="19"/>
  <c r="O131" i="19"/>
  <c r="Q131" i="19"/>
  <c r="X29" i="19"/>
  <c r="X27" i="19"/>
  <c r="X70" i="19"/>
  <c r="X37" i="19"/>
  <c r="X73" i="19"/>
  <c r="X41" i="19"/>
  <c r="X74" i="19"/>
  <c r="X46" i="19"/>
  <c r="X75" i="19"/>
  <c r="X53" i="19"/>
  <c r="X52" i="19"/>
  <c r="X76" i="19"/>
  <c r="X71" i="19"/>
  <c r="X79" i="19"/>
  <c r="Y6" i="19"/>
  <c r="Y65" i="19"/>
  <c r="Y12" i="19"/>
  <c r="Y66" i="19"/>
  <c r="D131" i="19"/>
  <c r="F131" i="19"/>
  <c r="Y23" i="19"/>
  <c r="Y21" i="19"/>
  <c r="Y68" i="19"/>
  <c r="H131" i="19"/>
  <c r="J131" i="19"/>
  <c r="Y26" i="19"/>
  <c r="Y24" i="19"/>
  <c r="Y69" i="19"/>
  <c r="O132" i="19"/>
  <c r="Q132" i="19"/>
  <c r="Y29" i="19"/>
  <c r="Y27" i="19"/>
  <c r="Y70" i="19"/>
  <c r="Y37" i="19"/>
  <c r="Y73" i="19"/>
  <c r="Y41" i="19"/>
  <c r="Y74" i="19"/>
  <c r="Y46" i="19"/>
  <c r="Y75" i="19"/>
  <c r="Y53" i="19"/>
  <c r="Y52" i="19"/>
  <c r="Y76" i="19"/>
  <c r="Y71" i="19"/>
  <c r="Y79" i="19"/>
  <c r="Z6" i="19"/>
  <c r="Z65" i="19"/>
  <c r="Z12" i="19"/>
  <c r="Z66" i="19"/>
  <c r="D132" i="19"/>
  <c r="F132" i="19"/>
  <c r="Z23" i="19"/>
  <c r="Z21" i="19"/>
  <c r="Z68" i="19"/>
  <c r="H132" i="19"/>
  <c r="J132" i="19"/>
  <c r="Z26" i="19"/>
  <c r="Z24" i="19"/>
  <c r="Z69" i="19"/>
  <c r="O133" i="19"/>
  <c r="Q133" i="19"/>
  <c r="Z29" i="19"/>
  <c r="Z27" i="19"/>
  <c r="Z70" i="19"/>
  <c r="Z37" i="19"/>
  <c r="Z73" i="19"/>
  <c r="Z41" i="19"/>
  <c r="Z74" i="19"/>
  <c r="Z46" i="19"/>
  <c r="Z75" i="19"/>
  <c r="Z53" i="19"/>
  <c r="Z52" i="19"/>
  <c r="Z76" i="19"/>
  <c r="Z71" i="19"/>
  <c r="Z79" i="19"/>
  <c r="AA6" i="19"/>
  <c r="AA65" i="19"/>
  <c r="AA12" i="19"/>
  <c r="AA66" i="19"/>
  <c r="D133" i="19"/>
  <c r="F133" i="19"/>
  <c r="AA23" i="19"/>
  <c r="AA21" i="19"/>
  <c r="AA68" i="19"/>
  <c r="H133" i="19"/>
  <c r="J133" i="19"/>
  <c r="AA26" i="19"/>
  <c r="AA24" i="19"/>
  <c r="AA69" i="19"/>
  <c r="O134" i="19"/>
  <c r="Q134" i="19"/>
  <c r="AA29" i="19"/>
  <c r="AA27" i="19"/>
  <c r="AA70" i="19"/>
  <c r="AA37" i="19"/>
  <c r="AA73" i="19"/>
  <c r="AA41" i="19"/>
  <c r="AA74" i="19"/>
  <c r="AA46" i="19"/>
  <c r="AA75" i="19"/>
  <c r="AA53" i="19"/>
  <c r="AA52" i="19"/>
  <c r="AA76" i="19"/>
  <c r="AA71" i="19"/>
  <c r="AA79" i="19"/>
  <c r="AB6" i="19"/>
  <c r="AB65" i="19"/>
  <c r="AB12" i="19"/>
  <c r="AB66" i="19"/>
  <c r="D134" i="19"/>
  <c r="F134" i="19"/>
  <c r="AB23" i="19"/>
  <c r="AB21" i="19"/>
  <c r="AB68" i="19"/>
  <c r="H134" i="19"/>
  <c r="J134" i="19"/>
  <c r="AB26" i="19"/>
  <c r="AB24" i="19"/>
  <c r="AB69" i="19"/>
  <c r="O135" i="19"/>
  <c r="Q135" i="19"/>
  <c r="AB29" i="19"/>
  <c r="AB27" i="19"/>
  <c r="AB70" i="19"/>
  <c r="AB37" i="19"/>
  <c r="AB73" i="19"/>
  <c r="AB41" i="19"/>
  <c r="AB74" i="19"/>
  <c r="AB46" i="19"/>
  <c r="AB75" i="19"/>
  <c r="AB53" i="19"/>
  <c r="AB52" i="19"/>
  <c r="AB76" i="19"/>
  <c r="AB71" i="19"/>
  <c r="AB79" i="19"/>
  <c r="AC6" i="19"/>
  <c r="AC65" i="19"/>
  <c r="AC12" i="19"/>
  <c r="AC66" i="19"/>
  <c r="D135" i="19"/>
  <c r="F135" i="19"/>
  <c r="AC23" i="19"/>
  <c r="AC21" i="19"/>
  <c r="AC68" i="19"/>
  <c r="H135" i="19"/>
  <c r="J135" i="19"/>
  <c r="AC26" i="19"/>
  <c r="AC24" i="19"/>
  <c r="AC69" i="19"/>
  <c r="O136" i="19"/>
  <c r="Q136" i="19"/>
  <c r="AC29" i="19"/>
  <c r="AC27" i="19"/>
  <c r="AC70" i="19"/>
  <c r="AC37" i="19"/>
  <c r="AC73" i="19"/>
  <c r="AC41" i="19"/>
  <c r="AC74" i="19"/>
  <c r="AC46" i="19"/>
  <c r="AC75" i="19"/>
  <c r="AC53" i="19"/>
  <c r="AC52" i="19"/>
  <c r="AC76" i="19"/>
  <c r="AC71" i="19"/>
  <c r="AC79" i="19"/>
  <c r="AD6" i="19"/>
  <c r="AD65" i="19"/>
  <c r="AD12" i="19"/>
  <c r="AD66" i="19"/>
  <c r="D136" i="19"/>
  <c r="F136" i="19"/>
  <c r="AD23" i="19"/>
  <c r="AD21" i="19"/>
  <c r="AD68" i="19"/>
  <c r="H136" i="19"/>
  <c r="J136" i="19"/>
  <c r="AD26" i="19"/>
  <c r="AD24" i="19"/>
  <c r="AD69" i="19"/>
  <c r="O137" i="19"/>
  <c r="Q137" i="19"/>
  <c r="AD29" i="19"/>
  <c r="AD27" i="19"/>
  <c r="AD70" i="19"/>
  <c r="AD37" i="19"/>
  <c r="AD73" i="19"/>
  <c r="AD41" i="19"/>
  <c r="AD74" i="19"/>
  <c r="AD46" i="19"/>
  <c r="AD75" i="19"/>
  <c r="AD53" i="19"/>
  <c r="AD52" i="19"/>
  <c r="AD76" i="19"/>
  <c r="AD71" i="19"/>
  <c r="AD79" i="19"/>
  <c r="AE6" i="19"/>
  <c r="AE65" i="19"/>
  <c r="AE12" i="19"/>
  <c r="AE66" i="19"/>
  <c r="D137" i="19"/>
  <c r="F137" i="19"/>
  <c r="AE23" i="19"/>
  <c r="AE21" i="19"/>
  <c r="AE68" i="19"/>
  <c r="H137" i="19"/>
  <c r="J137" i="19"/>
  <c r="AE26" i="19"/>
  <c r="AE24" i="19"/>
  <c r="AE69" i="19"/>
  <c r="O138" i="19"/>
  <c r="Q138" i="19"/>
  <c r="AE29" i="19"/>
  <c r="AE27" i="19"/>
  <c r="AE70" i="19"/>
  <c r="AE37" i="19"/>
  <c r="AE73" i="19"/>
  <c r="AE41" i="19"/>
  <c r="AE74" i="19"/>
  <c r="AE46" i="19"/>
  <c r="AE75" i="19"/>
  <c r="AE53" i="19"/>
  <c r="AE52" i="19"/>
  <c r="AE76" i="19"/>
  <c r="AE71" i="19"/>
  <c r="AE79" i="19"/>
  <c r="AF6" i="19"/>
  <c r="AF65" i="19"/>
  <c r="AF12" i="19"/>
  <c r="AF66" i="19"/>
  <c r="D138" i="19"/>
  <c r="F138" i="19"/>
  <c r="AF23" i="19"/>
  <c r="AF21" i="19"/>
  <c r="AF68" i="19"/>
  <c r="H138" i="19"/>
  <c r="J138" i="19"/>
  <c r="AF26" i="19"/>
  <c r="AF24" i="19"/>
  <c r="AF69" i="19"/>
  <c r="O139" i="19"/>
  <c r="Q139" i="19"/>
  <c r="AF29" i="19"/>
  <c r="AF27" i="19"/>
  <c r="AF70" i="19"/>
  <c r="AF37" i="19"/>
  <c r="AF73" i="19"/>
  <c r="AF41" i="19"/>
  <c r="AF74" i="19"/>
  <c r="AF46" i="19"/>
  <c r="AF75" i="19"/>
  <c r="AF53" i="19"/>
  <c r="AF52" i="19"/>
  <c r="AF76" i="19"/>
  <c r="AF71" i="19"/>
  <c r="AF79" i="19"/>
  <c r="AG6" i="19"/>
  <c r="AG65" i="19"/>
  <c r="AG12" i="19"/>
  <c r="AG66" i="19"/>
  <c r="D139" i="19"/>
  <c r="F139" i="19"/>
  <c r="AG23" i="19"/>
  <c r="AG21" i="19"/>
  <c r="AG68" i="19"/>
  <c r="H139" i="19"/>
  <c r="J139" i="19"/>
  <c r="AG26" i="19"/>
  <c r="AG24" i="19"/>
  <c r="AG69" i="19"/>
  <c r="O140" i="19"/>
  <c r="Q140" i="19"/>
  <c r="AG29" i="19"/>
  <c r="AG27" i="19"/>
  <c r="AG70" i="19"/>
  <c r="AG37" i="19"/>
  <c r="AG73" i="19"/>
  <c r="AG41" i="19"/>
  <c r="AG74" i="19"/>
  <c r="AG46" i="19"/>
  <c r="AG75" i="19"/>
  <c r="AG53" i="19"/>
  <c r="AG52" i="19"/>
  <c r="AG76" i="19"/>
  <c r="AG71" i="19"/>
  <c r="AG79" i="19"/>
  <c r="AH6" i="19"/>
  <c r="AH65" i="19"/>
  <c r="AH12" i="19"/>
  <c r="AH66" i="19"/>
  <c r="D140" i="19"/>
  <c r="F140" i="19"/>
  <c r="AH23" i="19"/>
  <c r="AH21" i="19"/>
  <c r="AH68" i="19"/>
  <c r="H140" i="19"/>
  <c r="J140" i="19"/>
  <c r="AH26" i="19"/>
  <c r="AH24" i="19"/>
  <c r="AH69" i="19"/>
  <c r="O141" i="19"/>
  <c r="Q141" i="19"/>
  <c r="AH29" i="19"/>
  <c r="AH27" i="19"/>
  <c r="AH70" i="19"/>
  <c r="AH37" i="19"/>
  <c r="AH73" i="19"/>
  <c r="AH41" i="19"/>
  <c r="AH74" i="19"/>
  <c r="AH46" i="19"/>
  <c r="AH75" i="19"/>
  <c r="AH53" i="19"/>
  <c r="AH52" i="19"/>
  <c r="AH76" i="19"/>
  <c r="AH71" i="19"/>
  <c r="AH79" i="19"/>
  <c r="AI6" i="19"/>
  <c r="AI65" i="19"/>
  <c r="AI12" i="19"/>
  <c r="AI66" i="19"/>
  <c r="D141" i="19"/>
  <c r="F141" i="19"/>
  <c r="AI23" i="19"/>
  <c r="AI21" i="19"/>
  <c r="AI68" i="19"/>
  <c r="H141" i="19"/>
  <c r="J141" i="19"/>
  <c r="AI26" i="19"/>
  <c r="AI24" i="19"/>
  <c r="AI69" i="19"/>
  <c r="O142" i="19"/>
  <c r="Q142" i="19"/>
  <c r="AI29" i="19"/>
  <c r="AI27" i="19"/>
  <c r="AI70" i="19"/>
  <c r="AI37" i="19"/>
  <c r="AI73" i="19"/>
  <c r="AI41" i="19"/>
  <c r="AI74" i="19"/>
  <c r="AI46" i="19"/>
  <c r="AI75" i="19"/>
  <c r="AI53" i="19"/>
  <c r="AI52" i="19"/>
  <c r="AI76" i="19"/>
  <c r="AI71" i="19"/>
  <c r="AI79" i="19"/>
  <c r="AJ6" i="19"/>
  <c r="AJ65" i="19"/>
  <c r="AJ12" i="19"/>
  <c r="AJ66" i="19"/>
  <c r="D142" i="19"/>
  <c r="F142" i="19"/>
  <c r="AJ23" i="19"/>
  <c r="AJ21" i="19"/>
  <c r="AJ68" i="19"/>
  <c r="H142" i="19"/>
  <c r="J142" i="19"/>
  <c r="AJ26" i="19"/>
  <c r="AJ24" i="19"/>
  <c r="AJ69" i="19"/>
  <c r="O143" i="19"/>
  <c r="Q143" i="19"/>
  <c r="AJ29" i="19"/>
  <c r="AJ27" i="19"/>
  <c r="AJ70" i="19"/>
  <c r="AJ37" i="19"/>
  <c r="AJ73" i="19"/>
  <c r="AJ41" i="19"/>
  <c r="AJ74" i="19"/>
  <c r="AJ46" i="19"/>
  <c r="AJ75" i="19"/>
  <c r="AJ53" i="19"/>
  <c r="AJ52" i="19"/>
  <c r="AJ76" i="19"/>
  <c r="AJ71" i="19"/>
  <c r="AJ79" i="19"/>
  <c r="AK6" i="19"/>
  <c r="AK65" i="19"/>
  <c r="AK12" i="19"/>
  <c r="AK66" i="19"/>
  <c r="D143" i="19"/>
  <c r="F143" i="19"/>
  <c r="AK23" i="19"/>
  <c r="AK21" i="19"/>
  <c r="AK68" i="19"/>
  <c r="H143" i="19"/>
  <c r="J143" i="19"/>
  <c r="AK26" i="19"/>
  <c r="AK24" i="19"/>
  <c r="AK69" i="19"/>
  <c r="O144" i="19"/>
  <c r="Q144" i="19"/>
  <c r="AK29" i="19"/>
  <c r="AK27" i="19"/>
  <c r="AK70" i="19"/>
  <c r="AK37" i="19"/>
  <c r="AK73" i="19"/>
  <c r="AK41" i="19"/>
  <c r="AK74" i="19"/>
  <c r="AK46" i="19"/>
  <c r="AK75" i="19"/>
  <c r="AK53" i="19"/>
  <c r="AK52" i="19"/>
  <c r="AK76" i="19"/>
  <c r="AK71" i="19"/>
  <c r="AK79" i="19"/>
  <c r="AL6" i="19"/>
  <c r="AL65" i="19"/>
  <c r="AL12" i="19"/>
  <c r="AL66" i="19"/>
  <c r="D144" i="19"/>
  <c r="F144" i="19"/>
  <c r="AL23" i="19"/>
  <c r="AL21" i="19"/>
  <c r="AL68" i="19"/>
  <c r="H144" i="19"/>
  <c r="J144" i="19"/>
  <c r="AL26" i="19"/>
  <c r="AL24" i="19"/>
  <c r="AL69" i="19"/>
  <c r="O145" i="19"/>
  <c r="Q145" i="19"/>
  <c r="AL29" i="19"/>
  <c r="AL27" i="19"/>
  <c r="AL70" i="19"/>
  <c r="AL37" i="19"/>
  <c r="AL73" i="19"/>
  <c r="AL41" i="19"/>
  <c r="AL74" i="19"/>
  <c r="AL46" i="19"/>
  <c r="AL75" i="19"/>
  <c r="AL53" i="19"/>
  <c r="AL52" i="19"/>
  <c r="AL76" i="19"/>
  <c r="AL71" i="19"/>
  <c r="AL79" i="19"/>
  <c r="AM6" i="19"/>
  <c r="AM65" i="19"/>
  <c r="AM12" i="19"/>
  <c r="AM66" i="19"/>
  <c r="D145" i="19"/>
  <c r="F145" i="19"/>
  <c r="AM23" i="19"/>
  <c r="AM21" i="19"/>
  <c r="AM68" i="19"/>
  <c r="H145" i="19"/>
  <c r="J145" i="19"/>
  <c r="AM26" i="19"/>
  <c r="AM24" i="19"/>
  <c r="AM69" i="19"/>
  <c r="O146" i="19"/>
  <c r="Q146" i="19"/>
  <c r="AM29" i="19"/>
  <c r="AM27" i="19"/>
  <c r="AM70" i="19"/>
  <c r="AM37" i="19"/>
  <c r="AM73" i="19"/>
  <c r="AM41" i="19"/>
  <c r="AM74" i="19"/>
  <c r="AM46" i="19"/>
  <c r="AM75" i="19"/>
  <c r="AM53" i="19"/>
  <c r="AM52" i="19"/>
  <c r="AM76" i="19"/>
  <c r="AM71" i="19"/>
  <c r="AM79" i="19"/>
  <c r="AN6" i="19"/>
  <c r="AN65" i="19"/>
  <c r="AN12" i="19"/>
  <c r="AN66" i="19"/>
  <c r="D146" i="19"/>
  <c r="F146" i="19"/>
  <c r="AN23" i="19"/>
  <c r="AN21" i="19"/>
  <c r="AN68" i="19"/>
  <c r="H146" i="19"/>
  <c r="J146" i="19"/>
  <c r="AN26" i="19"/>
  <c r="AN24" i="19"/>
  <c r="AN69" i="19"/>
  <c r="O147" i="19"/>
  <c r="Q147" i="19"/>
  <c r="AN29" i="19"/>
  <c r="AN27" i="19"/>
  <c r="AN70" i="19"/>
  <c r="AN37" i="19"/>
  <c r="AN73" i="19"/>
  <c r="AN41" i="19"/>
  <c r="AN74" i="19"/>
  <c r="AN46" i="19"/>
  <c r="AN75" i="19"/>
  <c r="AN53" i="19"/>
  <c r="AN52" i="19"/>
  <c r="AN76" i="19"/>
  <c r="AN71" i="19"/>
  <c r="AN79" i="19"/>
  <c r="AO6" i="19"/>
  <c r="AO65" i="19"/>
  <c r="AO12" i="19"/>
  <c r="AO66" i="19"/>
  <c r="D147" i="19"/>
  <c r="F147" i="19"/>
  <c r="AO23" i="19"/>
  <c r="AO21" i="19"/>
  <c r="AO68" i="19"/>
  <c r="H147" i="19"/>
  <c r="J147" i="19"/>
  <c r="AO26" i="19"/>
  <c r="AO24" i="19"/>
  <c r="AO69" i="19"/>
  <c r="O148" i="19"/>
  <c r="Q148" i="19"/>
  <c r="AO29" i="19"/>
  <c r="AO27" i="19"/>
  <c r="AO70" i="19"/>
  <c r="AO37" i="19"/>
  <c r="AO73" i="19"/>
  <c r="AO41" i="19"/>
  <c r="AO74" i="19"/>
  <c r="AO46" i="19"/>
  <c r="AO75" i="19"/>
  <c r="AO53" i="19"/>
  <c r="AO52" i="19"/>
  <c r="AO76" i="19"/>
  <c r="AO71" i="19"/>
  <c r="AO79" i="19"/>
  <c r="AP6" i="19"/>
  <c r="AP65" i="19"/>
  <c r="AP12" i="19"/>
  <c r="AP66" i="19"/>
  <c r="D148" i="19"/>
  <c r="F148" i="19"/>
  <c r="AP23" i="19"/>
  <c r="AP21" i="19"/>
  <c r="AP68" i="19"/>
  <c r="H148" i="19"/>
  <c r="J148" i="19"/>
  <c r="AP26" i="19"/>
  <c r="AP24" i="19"/>
  <c r="AP69" i="19"/>
  <c r="O149" i="19"/>
  <c r="Q149" i="19"/>
  <c r="AP29" i="19"/>
  <c r="AP27" i="19"/>
  <c r="AP70" i="19"/>
  <c r="AP37" i="19"/>
  <c r="AP73" i="19"/>
  <c r="AP41" i="19"/>
  <c r="AP74" i="19"/>
  <c r="AP46" i="19"/>
  <c r="AP75" i="19"/>
  <c r="AP53" i="19"/>
  <c r="AP52" i="19"/>
  <c r="AP76" i="19"/>
  <c r="AP71" i="19"/>
  <c r="AP79" i="19"/>
  <c r="AQ6" i="19"/>
  <c r="AQ65" i="19"/>
  <c r="AQ12" i="19"/>
  <c r="AQ66" i="19"/>
  <c r="D149" i="19"/>
  <c r="F149" i="19"/>
  <c r="AQ23" i="19"/>
  <c r="AQ21" i="19"/>
  <c r="AQ68" i="19"/>
  <c r="H149" i="19"/>
  <c r="J149" i="19"/>
  <c r="AQ26" i="19"/>
  <c r="AQ24" i="19"/>
  <c r="AQ69" i="19"/>
  <c r="O150" i="19"/>
  <c r="Q150" i="19"/>
  <c r="AQ29" i="19"/>
  <c r="AQ27" i="19"/>
  <c r="AQ70" i="19"/>
  <c r="AQ37" i="19"/>
  <c r="AQ73" i="19"/>
  <c r="AQ41" i="19"/>
  <c r="AQ74" i="19"/>
  <c r="AQ46" i="19"/>
  <c r="AQ75" i="19"/>
  <c r="AQ53" i="19"/>
  <c r="AQ52" i="19"/>
  <c r="AQ76" i="19"/>
  <c r="AQ71" i="19"/>
  <c r="AQ79" i="19"/>
  <c r="AR6" i="19"/>
  <c r="AR65" i="19"/>
  <c r="AR12" i="19"/>
  <c r="AR66" i="19"/>
  <c r="D150" i="19"/>
  <c r="F150" i="19"/>
  <c r="AR23" i="19"/>
  <c r="AR21" i="19"/>
  <c r="AR68" i="19"/>
  <c r="H150" i="19"/>
  <c r="J150" i="19"/>
  <c r="AR26" i="19"/>
  <c r="AR24" i="19"/>
  <c r="AR69" i="19"/>
  <c r="O151" i="19"/>
  <c r="Q151" i="19"/>
  <c r="AR29" i="19"/>
  <c r="AR27" i="19"/>
  <c r="AR70" i="19"/>
  <c r="AR37" i="19"/>
  <c r="AR73" i="19"/>
  <c r="AR41" i="19"/>
  <c r="AR74" i="19"/>
  <c r="AR46" i="19"/>
  <c r="AR75" i="19"/>
  <c r="AR53" i="19"/>
  <c r="AR52" i="19"/>
  <c r="AR76" i="19"/>
  <c r="AR71" i="19"/>
  <c r="AR79" i="19"/>
  <c r="AS6" i="19"/>
  <c r="AS65" i="19"/>
  <c r="AS12" i="19"/>
  <c r="AS66" i="19"/>
  <c r="D151" i="19"/>
  <c r="F151" i="19"/>
  <c r="AS23" i="19"/>
  <c r="AS21" i="19"/>
  <c r="AS68" i="19"/>
  <c r="H151" i="19"/>
  <c r="J151" i="19"/>
  <c r="AS26" i="19"/>
  <c r="AS24" i="19"/>
  <c r="AS69" i="19"/>
  <c r="O152" i="19"/>
  <c r="Q152" i="19"/>
  <c r="AS29" i="19"/>
  <c r="AS27" i="19"/>
  <c r="AS70" i="19"/>
  <c r="AS37" i="19"/>
  <c r="AS73" i="19"/>
  <c r="AS41" i="19"/>
  <c r="AS74" i="19"/>
  <c r="AS46" i="19"/>
  <c r="AS75" i="19"/>
  <c r="AS53" i="19"/>
  <c r="AS52" i="19"/>
  <c r="AS76" i="19"/>
  <c r="AS71" i="19"/>
  <c r="AS79" i="19"/>
  <c r="AT6" i="19"/>
  <c r="AT65" i="19"/>
  <c r="AT12" i="19"/>
  <c r="AT66" i="19"/>
  <c r="D152" i="19"/>
  <c r="F152" i="19"/>
  <c r="AT23" i="19"/>
  <c r="AT21" i="19"/>
  <c r="AT68" i="19"/>
  <c r="H152" i="19"/>
  <c r="J152" i="19"/>
  <c r="AT26" i="19"/>
  <c r="AT24" i="19"/>
  <c r="AT69" i="19"/>
  <c r="O153" i="19"/>
  <c r="Q153" i="19"/>
  <c r="AT29" i="19"/>
  <c r="AT27" i="19"/>
  <c r="AT70" i="19"/>
  <c r="AT37" i="19"/>
  <c r="AT73" i="19"/>
  <c r="AT41" i="19"/>
  <c r="AT74" i="19"/>
  <c r="AT46" i="19"/>
  <c r="AT75" i="19"/>
  <c r="AT53" i="19"/>
  <c r="AT52" i="19"/>
  <c r="AT76" i="19"/>
  <c r="AT71" i="19"/>
  <c r="AT79" i="19"/>
  <c r="AU6" i="19"/>
  <c r="AU65" i="19"/>
  <c r="AU12" i="19"/>
  <c r="AU66" i="19"/>
  <c r="D153" i="19"/>
  <c r="F153" i="19"/>
  <c r="AU23" i="19"/>
  <c r="AU21" i="19"/>
  <c r="AU68" i="19"/>
  <c r="H153" i="19"/>
  <c r="J153" i="19"/>
  <c r="AU26" i="19"/>
  <c r="AU24" i="19"/>
  <c r="AU69" i="19"/>
  <c r="O154" i="19"/>
  <c r="Q154" i="19"/>
  <c r="AU29" i="19"/>
  <c r="AU27" i="19"/>
  <c r="AU70" i="19"/>
  <c r="AU37" i="19"/>
  <c r="AU73" i="19"/>
  <c r="AU41" i="19"/>
  <c r="AU74" i="19"/>
  <c r="AU46" i="19"/>
  <c r="AU75" i="19"/>
  <c r="AU53" i="19"/>
  <c r="AU52" i="19"/>
  <c r="AU76" i="19"/>
  <c r="AU71" i="19"/>
  <c r="AU79" i="19"/>
  <c r="AV6" i="19"/>
  <c r="AV65" i="19"/>
  <c r="AV12" i="19"/>
  <c r="AV66" i="19"/>
  <c r="D154" i="19"/>
  <c r="F154" i="19"/>
  <c r="AV23" i="19"/>
  <c r="AV21" i="19"/>
  <c r="AV68" i="19"/>
  <c r="H154" i="19"/>
  <c r="J154" i="19"/>
  <c r="AV26" i="19"/>
  <c r="AV24" i="19"/>
  <c r="AV69" i="19"/>
  <c r="O155" i="19"/>
  <c r="Q155" i="19"/>
  <c r="AV29" i="19"/>
  <c r="AV27" i="19"/>
  <c r="AV70" i="19"/>
  <c r="AV37" i="19"/>
  <c r="AV73" i="19"/>
  <c r="AV41" i="19"/>
  <c r="AV74" i="19"/>
  <c r="AV46" i="19"/>
  <c r="AV75" i="19"/>
  <c r="AV53" i="19"/>
  <c r="AV52" i="19"/>
  <c r="AV76" i="19"/>
  <c r="AV71" i="19"/>
  <c r="AV79" i="19"/>
  <c r="AW6" i="19"/>
  <c r="AW65" i="19"/>
  <c r="AW12" i="19"/>
  <c r="AW66" i="19"/>
  <c r="D155" i="19"/>
  <c r="F155" i="19"/>
  <c r="AW23" i="19"/>
  <c r="AW21" i="19"/>
  <c r="AW68" i="19"/>
  <c r="H155" i="19"/>
  <c r="J155" i="19"/>
  <c r="AW26" i="19"/>
  <c r="AW24" i="19"/>
  <c r="AW69" i="19"/>
  <c r="O156" i="19"/>
  <c r="Q156" i="19"/>
  <c r="AW29" i="19"/>
  <c r="AW27" i="19"/>
  <c r="AW70" i="19"/>
  <c r="AW37" i="19"/>
  <c r="AW73" i="19"/>
  <c r="AW41" i="19"/>
  <c r="AW74" i="19"/>
  <c r="AW46" i="19"/>
  <c r="AW75" i="19"/>
  <c r="AW53" i="19"/>
  <c r="AW52" i="19"/>
  <c r="AW76" i="19"/>
  <c r="AW71" i="19"/>
  <c r="AW79" i="19"/>
  <c r="AX6" i="19"/>
  <c r="AX65" i="19"/>
  <c r="AX12" i="19"/>
  <c r="AX66" i="19"/>
  <c r="D156" i="19"/>
  <c r="F156" i="19"/>
  <c r="AX23" i="19"/>
  <c r="AX21" i="19"/>
  <c r="AX68" i="19"/>
  <c r="H156" i="19"/>
  <c r="J156" i="19"/>
  <c r="AX26" i="19"/>
  <c r="AX24" i="19"/>
  <c r="AX69" i="19"/>
  <c r="O157" i="19"/>
  <c r="Q157" i="19"/>
  <c r="AX29" i="19"/>
  <c r="AX27" i="19"/>
  <c r="AX70" i="19"/>
  <c r="AX37" i="19"/>
  <c r="AX73" i="19"/>
  <c r="AX41" i="19"/>
  <c r="AX74" i="19"/>
  <c r="AX46" i="19"/>
  <c r="AX75" i="19"/>
  <c r="AX53" i="19"/>
  <c r="AX52" i="19"/>
  <c r="AX76" i="19"/>
  <c r="AX71" i="19"/>
  <c r="AX79" i="19"/>
  <c r="AY6" i="19"/>
  <c r="AY65" i="19"/>
  <c r="AY12" i="19"/>
  <c r="AY66" i="19"/>
  <c r="D157" i="19"/>
  <c r="F157" i="19"/>
  <c r="AY23" i="19"/>
  <c r="AY21" i="19"/>
  <c r="AY68" i="19"/>
  <c r="H157" i="19"/>
  <c r="J157" i="19"/>
  <c r="AY26" i="19"/>
  <c r="AY24" i="19"/>
  <c r="AY69" i="19"/>
  <c r="O158" i="19"/>
  <c r="Q158" i="19"/>
  <c r="AY29" i="19"/>
  <c r="AY27" i="19"/>
  <c r="AY70" i="19"/>
  <c r="AY37" i="19"/>
  <c r="AY73" i="19"/>
  <c r="AY41" i="19"/>
  <c r="AY74" i="19"/>
  <c r="AY46" i="19"/>
  <c r="AY75" i="19"/>
  <c r="AY53" i="19"/>
  <c r="AY52" i="19"/>
  <c r="AY76" i="19"/>
  <c r="AY71" i="19"/>
  <c r="AY79" i="19"/>
  <c r="AZ6" i="19"/>
  <c r="AZ65" i="19"/>
  <c r="AZ12" i="19"/>
  <c r="AZ66" i="19"/>
  <c r="D158" i="19"/>
  <c r="F158" i="19"/>
  <c r="AZ23" i="19"/>
  <c r="AZ21" i="19"/>
  <c r="AZ68" i="19"/>
  <c r="H158" i="19"/>
  <c r="J158" i="19"/>
  <c r="AZ26" i="19"/>
  <c r="AZ24" i="19"/>
  <c r="AZ69" i="19"/>
  <c r="O159" i="19"/>
  <c r="Q159" i="19"/>
  <c r="AZ29" i="19"/>
  <c r="AZ27" i="19"/>
  <c r="AZ70" i="19"/>
  <c r="AZ37" i="19"/>
  <c r="AZ73" i="19"/>
  <c r="AZ41" i="19"/>
  <c r="AZ74" i="19"/>
  <c r="AZ46" i="19"/>
  <c r="AZ75" i="19"/>
  <c r="AZ53" i="19"/>
  <c r="AZ52" i="19"/>
  <c r="AZ76" i="19"/>
  <c r="AZ71" i="19"/>
  <c r="AZ79" i="19"/>
  <c r="BA6" i="19"/>
  <c r="BA65" i="19"/>
  <c r="BA12" i="19"/>
  <c r="BA66" i="19"/>
  <c r="D159" i="19"/>
  <c r="F159" i="19"/>
  <c r="BA23" i="19"/>
  <c r="BA21" i="19"/>
  <c r="BA68" i="19"/>
  <c r="H159" i="19"/>
  <c r="J159" i="19"/>
  <c r="BA26" i="19"/>
  <c r="BA24" i="19"/>
  <c r="BA69" i="19"/>
  <c r="O160" i="19"/>
  <c r="Q160" i="19"/>
  <c r="BA29" i="19"/>
  <c r="BA27" i="19"/>
  <c r="BA70" i="19"/>
  <c r="BA37" i="19"/>
  <c r="BA73" i="19"/>
  <c r="BA41" i="19"/>
  <c r="BA74" i="19"/>
  <c r="BA46" i="19"/>
  <c r="BA75" i="19"/>
  <c r="BA53" i="19"/>
  <c r="BA52" i="19"/>
  <c r="BA76" i="19"/>
  <c r="BA71" i="19"/>
  <c r="BA79" i="19"/>
  <c r="BB6" i="19"/>
  <c r="BB65" i="19"/>
  <c r="BB12" i="19"/>
  <c r="BB66" i="19"/>
  <c r="D160" i="19"/>
  <c r="F160" i="19"/>
  <c r="BB23" i="19"/>
  <c r="BB21" i="19"/>
  <c r="BB68" i="19"/>
  <c r="H160" i="19"/>
  <c r="J160" i="19"/>
  <c r="BB26" i="19"/>
  <c r="BB24" i="19"/>
  <c r="BB69" i="19"/>
  <c r="O161" i="19"/>
  <c r="Q161" i="19"/>
  <c r="BB29" i="19"/>
  <c r="BB27" i="19"/>
  <c r="BB70" i="19"/>
  <c r="BB37" i="19"/>
  <c r="BB73" i="19"/>
  <c r="BB41" i="19"/>
  <c r="BB74" i="19"/>
  <c r="BB46" i="19"/>
  <c r="BB75" i="19"/>
  <c r="BB53" i="19"/>
  <c r="BB52" i="19"/>
  <c r="BB76" i="19"/>
  <c r="BB71" i="19"/>
  <c r="BB79" i="19"/>
  <c r="BC6" i="19"/>
  <c r="BC65" i="19"/>
  <c r="BC12" i="19"/>
  <c r="BC66" i="19"/>
  <c r="D161" i="19"/>
  <c r="F161" i="19"/>
  <c r="BC23" i="19"/>
  <c r="BC21" i="19"/>
  <c r="BC68" i="19"/>
  <c r="H161" i="19"/>
  <c r="J161" i="19"/>
  <c r="BC26" i="19"/>
  <c r="BC24" i="19"/>
  <c r="BC69" i="19"/>
  <c r="O162" i="19"/>
  <c r="Q162" i="19"/>
  <c r="BC29" i="19"/>
  <c r="BC27" i="19"/>
  <c r="BC70" i="19"/>
  <c r="BC37" i="19"/>
  <c r="BC73" i="19"/>
  <c r="BC41" i="19"/>
  <c r="BC74" i="19"/>
  <c r="BC46" i="19"/>
  <c r="BC75" i="19"/>
  <c r="BC53" i="19"/>
  <c r="BC52" i="19"/>
  <c r="BC76" i="19"/>
  <c r="BC71" i="19"/>
  <c r="BC79" i="19"/>
  <c r="BD6" i="19"/>
  <c r="BD65" i="19"/>
  <c r="BD12" i="19"/>
  <c r="BD66" i="19"/>
  <c r="D162" i="19"/>
  <c r="F162" i="19"/>
  <c r="BD23" i="19"/>
  <c r="BD21" i="19"/>
  <c r="BD68" i="19"/>
  <c r="H162" i="19"/>
  <c r="J162" i="19"/>
  <c r="BD26" i="19"/>
  <c r="BD24" i="19"/>
  <c r="BD69" i="19"/>
  <c r="O163" i="19"/>
  <c r="Q163" i="19"/>
  <c r="BD29" i="19"/>
  <c r="BD27" i="19"/>
  <c r="BD70" i="19"/>
  <c r="BD37" i="19"/>
  <c r="BD73" i="19"/>
  <c r="BD41" i="19"/>
  <c r="BD74" i="19"/>
  <c r="BD46" i="19"/>
  <c r="BD75" i="19"/>
  <c r="BD53" i="19"/>
  <c r="BD52" i="19"/>
  <c r="BD76" i="19"/>
  <c r="BD71" i="19"/>
  <c r="BD79" i="19"/>
  <c r="BE6" i="19"/>
  <c r="BE65" i="19"/>
  <c r="BE12" i="19"/>
  <c r="BE66" i="19"/>
  <c r="D163" i="19"/>
  <c r="F163" i="19"/>
  <c r="BE23" i="19"/>
  <c r="BE21" i="19"/>
  <c r="BE68" i="19"/>
  <c r="H163" i="19"/>
  <c r="J163" i="19"/>
  <c r="BE26" i="19"/>
  <c r="BE24" i="19"/>
  <c r="BE69" i="19"/>
  <c r="O164" i="19"/>
  <c r="Q164" i="19"/>
  <c r="BE29" i="19"/>
  <c r="BE27" i="19"/>
  <c r="BE70" i="19"/>
  <c r="BE37" i="19"/>
  <c r="BE73" i="19"/>
  <c r="BE41" i="19"/>
  <c r="BE74" i="19"/>
  <c r="BE46" i="19"/>
  <c r="BE75" i="19"/>
  <c r="BE53" i="19"/>
  <c r="BE52" i="19"/>
  <c r="BE76" i="19"/>
  <c r="BE71" i="19"/>
  <c r="BE79" i="19"/>
  <c r="BF6" i="19"/>
  <c r="BF65" i="19"/>
  <c r="BF12" i="19"/>
  <c r="BF66" i="19"/>
  <c r="D164" i="19"/>
  <c r="F164" i="19"/>
  <c r="BF23" i="19"/>
  <c r="BF21" i="19"/>
  <c r="BF68" i="19"/>
  <c r="H164" i="19"/>
  <c r="J164" i="19"/>
  <c r="BF26" i="19"/>
  <c r="BF24" i="19"/>
  <c r="BF69" i="19"/>
  <c r="O165" i="19"/>
  <c r="Q165" i="19"/>
  <c r="BF29" i="19"/>
  <c r="BF27" i="19"/>
  <c r="BF70" i="19"/>
  <c r="BF37" i="19"/>
  <c r="BF73" i="19"/>
  <c r="BF41" i="19"/>
  <c r="BF74" i="19"/>
  <c r="BF46" i="19"/>
  <c r="BF75" i="19"/>
  <c r="BF53" i="19"/>
  <c r="BF52" i="19"/>
  <c r="BF76" i="19"/>
  <c r="BF71" i="19"/>
  <c r="BF79" i="19"/>
  <c r="BG6" i="19"/>
  <c r="BG65" i="19"/>
  <c r="BG12" i="19"/>
  <c r="BG66" i="19"/>
  <c r="D165" i="19"/>
  <c r="F165" i="19"/>
  <c r="BG23" i="19"/>
  <c r="BG21" i="19"/>
  <c r="BG68" i="19"/>
  <c r="H165" i="19"/>
  <c r="J165" i="19"/>
  <c r="BG26" i="19"/>
  <c r="BG24" i="19"/>
  <c r="BG69" i="19"/>
  <c r="O166" i="19"/>
  <c r="Q166" i="19"/>
  <c r="BG29" i="19"/>
  <c r="BG27" i="19"/>
  <c r="BG70" i="19"/>
  <c r="BG37" i="19"/>
  <c r="BG73" i="19"/>
  <c r="BG41" i="19"/>
  <c r="BG74" i="19"/>
  <c r="BG46" i="19"/>
  <c r="BG75" i="19"/>
  <c r="BG53" i="19"/>
  <c r="BG52" i="19"/>
  <c r="BG76" i="19"/>
  <c r="BG71" i="19"/>
  <c r="BG79" i="19"/>
  <c r="BH6" i="19"/>
  <c r="BH65" i="19"/>
  <c r="BH12" i="19"/>
  <c r="BH66" i="19"/>
  <c r="D166" i="19"/>
  <c r="F166" i="19"/>
  <c r="BH23" i="19"/>
  <c r="BH21" i="19"/>
  <c r="BH68" i="19"/>
  <c r="H166" i="19"/>
  <c r="J166" i="19"/>
  <c r="BH26" i="19"/>
  <c r="BH24" i="19"/>
  <c r="BH69" i="19"/>
  <c r="O167" i="19"/>
  <c r="Q167" i="19"/>
  <c r="BH29" i="19"/>
  <c r="BH27" i="19"/>
  <c r="BH70" i="19"/>
  <c r="BH37" i="19"/>
  <c r="BH73" i="19"/>
  <c r="BH41" i="19"/>
  <c r="BH74" i="19"/>
  <c r="BH46" i="19"/>
  <c r="BH75" i="19"/>
  <c r="BH53" i="19"/>
  <c r="BH52" i="19"/>
  <c r="BH76" i="19"/>
  <c r="BH71" i="19"/>
  <c r="BH79" i="19"/>
  <c r="BI6" i="19"/>
  <c r="BI65" i="19"/>
  <c r="BI12" i="19"/>
  <c r="BI66" i="19"/>
  <c r="D167" i="19"/>
  <c r="F167" i="19"/>
  <c r="BI23" i="19"/>
  <c r="BI21" i="19"/>
  <c r="BI68" i="19"/>
  <c r="H167" i="19"/>
  <c r="J167" i="19"/>
  <c r="BI26" i="19"/>
  <c r="BI24" i="19"/>
  <c r="BI69" i="19"/>
  <c r="O168" i="19"/>
  <c r="Q168" i="19"/>
  <c r="BI29" i="19"/>
  <c r="BI27" i="19"/>
  <c r="BI70" i="19"/>
  <c r="BI37" i="19"/>
  <c r="BI73" i="19"/>
  <c r="BI41" i="19"/>
  <c r="BI74" i="19"/>
  <c r="BI46" i="19"/>
  <c r="BI75" i="19"/>
  <c r="BI53" i="19"/>
  <c r="BI52" i="19"/>
  <c r="BI76" i="19"/>
  <c r="BI71" i="19"/>
  <c r="BI79" i="19"/>
  <c r="BJ6" i="19"/>
  <c r="BJ65" i="19"/>
  <c r="BJ12" i="19"/>
  <c r="BJ66" i="19"/>
  <c r="D168" i="19"/>
  <c r="F168" i="19"/>
  <c r="BJ23" i="19"/>
  <c r="BJ21" i="19"/>
  <c r="BJ68" i="19"/>
  <c r="H168" i="19"/>
  <c r="J168" i="19"/>
  <c r="BJ26" i="19"/>
  <c r="BJ24" i="19"/>
  <c r="BJ69" i="19"/>
  <c r="O169" i="19"/>
  <c r="Q169" i="19"/>
  <c r="BJ29" i="19"/>
  <c r="BJ27" i="19"/>
  <c r="BJ70" i="19"/>
  <c r="BJ37" i="19"/>
  <c r="BJ73" i="19"/>
  <c r="BJ41" i="19"/>
  <c r="BJ74" i="19"/>
  <c r="BJ46" i="19"/>
  <c r="BJ75" i="19"/>
  <c r="BJ53" i="19"/>
  <c r="BJ52" i="19"/>
  <c r="BJ76" i="19"/>
  <c r="BJ71" i="19"/>
  <c r="BJ79" i="19"/>
  <c r="BK6" i="19"/>
  <c r="BK65" i="19"/>
  <c r="BK12" i="19"/>
  <c r="BK66" i="19"/>
  <c r="D169" i="19"/>
  <c r="F169" i="19"/>
  <c r="BK23" i="19"/>
  <c r="BK21" i="19"/>
  <c r="BK68" i="19"/>
  <c r="H169" i="19"/>
  <c r="J169" i="19"/>
  <c r="BK26" i="19"/>
  <c r="BK24" i="19"/>
  <c r="BK69" i="19"/>
  <c r="O170" i="19"/>
  <c r="Q170" i="19"/>
  <c r="BK29" i="19"/>
  <c r="BK27" i="19"/>
  <c r="BK70" i="19"/>
  <c r="BK37" i="19"/>
  <c r="BK73" i="19"/>
  <c r="BK41" i="19"/>
  <c r="BK74" i="19"/>
  <c r="BK46" i="19"/>
  <c r="BK75" i="19"/>
  <c r="BK53" i="19"/>
  <c r="BK52" i="19"/>
  <c r="BK76" i="19"/>
  <c r="BK71" i="19"/>
  <c r="BK79" i="19"/>
  <c r="BL6" i="19"/>
  <c r="BL65" i="19"/>
  <c r="BL12" i="19"/>
  <c r="BL66" i="19"/>
  <c r="D170" i="19"/>
  <c r="F170" i="19"/>
  <c r="BL23" i="19"/>
  <c r="BL21" i="19"/>
  <c r="BL68" i="19"/>
  <c r="H170" i="19"/>
  <c r="J170" i="19"/>
  <c r="BL26" i="19"/>
  <c r="BL24" i="19"/>
  <c r="BL69" i="19"/>
  <c r="O171" i="19"/>
  <c r="Q171" i="19"/>
  <c r="BL29" i="19"/>
  <c r="BL27" i="19"/>
  <c r="BL70" i="19"/>
  <c r="BL37" i="19"/>
  <c r="BL73" i="19"/>
  <c r="BL41" i="19"/>
  <c r="BL74" i="19"/>
  <c r="BL46" i="19"/>
  <c r="BL75" i="19"/>
  <c r="BL53" i="19"/>
  <c r="BL52" i="19"/>
  <c r="BL76" i="19"/>
  <c r="BL71" i="19"/>
  <c r="BL79" i="19"/>
  <c r="BM6" i="19"/>
  <c r="BM65" i="19"/>
  <c r="BM12" i="19"/>
  <c r="BM66" i="19"/>
  <c r="D171" i="19"/>
  <c r="F171" i="19"/>
  <c r="BM23" i="19"/>
  <c r="BM21" i="19"/>
  <c r="BM68" i="19"/>
  <c r="H171" i="19"/>
  <c r="J171" i="19"/>
  <c r="BM26" i="19"/>
  <c r="BM24" i="19"/>
  <c r="BM69" i="19"/>
  <c r="O172" i="19"/>
  <c r="Q172" i="19"/>
  <c r="BM29" i="19"/>
  <c r="BM27" i="19"/>
  <c r="BM70" i="19"/>
  <c r="BM37" i="19"/>
  <c r="BM73" i="19"/>
  <c r="BM41" i="19"/>
  <c r="BM74" i="19"/>
  <c r="BM46" i="19"/>
  <c r="BM75" i="19"/>
  <c r="BM53" i="19"/>
  <c r="BM52" i="19"/>
  <c r="BM76" i="19"/>
  <c r="BM71" i="19"/>
  <c r="BM79" i="19"/>
  <c r="BN6" i="19"/>
  <c r="BN65" i="19"/>
  <c r="BN12" i="19"/>
  <c r="BN66" i="19"/>
  <c r="D172" i="19"/>
  <c r="F172" i="19"/>
  <c r="BN23" i="19"/>
  <c r="BN21" i="19"/>
  <c r="BN68" i="19"/>
  <c r="H172" i="19"/>
  <c r="J172" i="19"/>
  <c r="BN26" i="19"/>
  <c r="BN24" i="19"/>
  <c r="BN69" i="19"/>
  <c r="O173" i="19"/>
  <c r="Q173" i="19"/>
  <c r="BN29" i="19"/>
  <c r="BN27" i="19"/>
  <c r="BN70" i="19"/>
  <c r="BN37" i="19"/>
  <c r="BN73" i="19"/>
  <c r="BN41" i="19"/>
  <c r="BN74" i="19"/>
  <c r="BN46" i="19"/>
  <c r="BN75" i="19"/>
  <c r="BN53" i="19"/>
  <c r="BN52" i="19"/>
  <c r="BN76" i="19"/>
  <c r="BN71" i="19"/>
  <c r="BN79" i="19"/>
  <c r="BO6" i="19"/>
  <c r="BO65" i="19"/>
  <c r="BO12" i="19"/>
  <c r="BO66" i="19"/>
  <c r="D173" i="19"/>
  <c r="F173" i="19"/>
  <c r="BO23" i="19"/>
  <c r="BO21" i="19"/>
  <c r="BO68" i="19"/>
  <c r="H173" i="19"/>
  <c r="J173" i="19"/>
  <c r="BO26" i="19"/>
  <c r="BO24" i="19"/>
  <c r="BO69" i="19"/>
  <c r="O174" i="19"/>
  <c r="Q174" i="19"/>
  <c r="BO29" i="19"/>
  <c r="BO27" i="19"/>
  <c r="BO70" i="19"/>
  <c r="BO37" i="19"/>
  <c r="BO73" i="19"/>
  <c r="BO41" i="19"/>
  <c r="BO74" i="19"/>
  <c r="BO46" i="19"/>
  <c r="BO75" i="19"/>
  <c r="BO53" i="19"/>
  <c r="BO52" i="19"/>
  <c r="BO76" i="19"/>
  <c r="BO71" i="19"/>
  <c r="BO79" i="19"/>
  <c r="BP6" i="19"/>
  <c r="BP65" i="19"/>
  <c r="BP12" i="19"/>
  <c r="BP66" i="19"/>
  <c r="D174" i="19"/>
  <c r="F174" i="19"/>
  <c r="BP23" i="19"/>
  <c r="BP21" i="19"/>
  <c r="BP68" i="19"/>
  <c r="H174" i="19"/>
  <c r="J174" i="19"/>
  <c r="BP26" i="19"/>
  <c r="BP24" i="19"/>
  <c r="BP69" i="19"/>
  <c r="O175" i="19"/>
  <c r="Q175" i="19"/>
  <c r="BP29" i="19"/>
  <c r="BP27" i="19"/>
  <c r="BP70" i="19"/>
  <c r="BP37" i="19"/>
  <c r="BP73" i="19"/>
  <c r="BP41" i="19"/>
  <c r="BP74" i="19"/>
  <c r="BP46" i="19"/>
  <c r="BP75" i="19"/>
  <c r="BP53" i="19"/>
  <c r="BP52" i="19"/>
  <c r="BP76" i="19"/>
  <c r="BP71" i="19"/>
  <c r="BP79" i="19"/>
  <c r="BQ6" i="19"/>
  <c r="BQ65" i="19"/>
  <c r="BQ12" i="19"/>
  <c r="BQ66" i="19"/>
  <c r="D175" i="19"/>
  <c r="F175" i="19"/>
  <c r="BQ23" i="19"/>
  <c r="BQ21" i="19"/>
  <c r="BQ68" i="19"/>
  <c r="H175" i="19"/>
  <c r="J175" i="19"/>
  <c r="BQ26" i="19"/>
  <c r="BQ24" i="19"/>
  <c r="BQ69" i="19"/>
  <c r="O176" i="19"/>
  <c r="Q176" i="19"/>
  <c r="BQ29" i="19"/>
  <c r="BQ27" i="19"/>
  <c r="BQ70" i="19"/>
  <c r="BQ37" i="19"/>
  <c r="BQ73" i="19"/>
  <c r="BQ41" i="19"/>
  <c r="BQ74" i="19"/>
  <c r="BQ46" i="19"/>
  <c r="BQ75" i="19"/>
  <c r="BQ53" i="19"/>
  <c r="BQ52" i="19"/>
  <c r="BQ76" i="19"/>
  <c r="BQ71" i="19"/>
  <c r="BQ79" i="19"/>
  <c r="BR6" i="19"/>
  <c r="BR65" i="19"/>
  <c r="BR12" i="19"/>
  <c r="BR66" i="19"/>
  <c r="D176" i="19"/>
  <c r="F176" i="19"/>
  <c r="BR23" i="19"/>
  <c r="BR21" i="19"/>
  <c r="BR68" i="19"/>
  <c r="H176" i="19"/>
  <c r="J176" i="19"/>
  <c r="BR26" i="19"/>
  <c r="BR24" i="19"/>
  <c r="BR69" i="19"/>
  <c r="O177" i="19"/>
  <c r="Q177" i="19"/>
  <c r="BR29" i="19"/>
  <c r="BR27" i="19"/>
  <c r="BR70" i="19"/>
  <c r="BR37" i="19"/>
  <c r="BR73" i="19"/>
  <c r="BR41" i="19"/>
  <c r="BR74" i="19"/>
  <c r="BR46" i="19"/>
  <c r="BR75" i="19"/>
  <c r="BR53" i="19"/>
  <c r="BR52" i="19"/>
  <c r="BR76" i="19"/>
  <c r="BR71" i="19"/>
  <c r="BR79" i="19"/>
  <c r="BS6" i="19"/>
  <c r="BS65" i="19"/>
  <c r="BS12" i="19"/>
  <c r="BS66" i="19"/>
  <c r="D177" i="19"/>
  <c r="F177" i="19"/>
  <c r="BS23" i="19"/>
  <c r="BS21" i="19"/>
  <c r="BS68" i="19"/>
  <c r="H177" i="19"/>
  <c r="J177" i="19"/>
  <c r="BS26" i="19"/>
  <c r="BS24" i="19"/>
  <c r="BS69" i="19"/>
  <c r="O178" i="19"/>
  <c r="Q178" i="19"/>
  <c r="BS29" i="19"/>
  <c r="BS27" i="19"/>
  <c r="BS70" i="19"/>
  <c r="BS37" i="19"/>
  <c r="BS73" i="19"/>
  <c r="BS41" i="19"/>
  <c r="BS74" i="19"/>
  <c r="BS46" i="19"/>
  <c r="BS75" i="19"/>
  <c r="BS53" i="19"/>
  <c r="BS52" i="19"/>
  <c r="BS76" i="19"/>
  <c r="BS71" i="19"/>
  <c r="BS79" i="19"/>
  <c r="BT6" i="19"/>
  <c r="BT65" i="19"/>
  <c r="BT12" i="19"/>
  <c r="BT66" i="19"/>
  <c r="D178" i="19"/>
  <c r="F178" i="19"/>
  <c r="BT23" i="19"/>
  <c r="BT21" i="19"/>
  <c r="BT68" i="19"/>
  <c r="H178" i="19"/>
  <c r="J178" i="19"/>
  <c r="BT26" i="19"/>
  <c r="BT24" i="19"/>
  <c r="BT69" i="19"/>
  <c r="O179" i="19"/>
  <c r="Q179" i="19"/>
  <c r="BT29" i="19"/>
  <c r="BT27" i="19"/>
  <c r="BT70" i="19"/>
  <c r="BT37" i="19"/>
  <c r="BT73" i="19"/>
  <c r="BT41" i="19"/>
  <c r="BT74" i="19"/>
  <c r="BT46" i="19"/>
  <c r="BT75" i="19"/>
  <c r="BT53" i="19"/>
  <c r="BT52" i="19"/>
  <c r="BT76" i="19"/>
  <c r="BT71" i="19"/>
  <c r="BT79" i="19"/>
  <c r="BU6" i="19"/>
  <c r="BU65" i="19"/>
  <c r="BU12" i="19"/>
  <c r="BU66" i="19"/>
  <c r="D179" i="19"/>
  <c r="F179" i="19"/>
  <c r="BU23" i="19"/>
  <c r="BU21" i="19"/>
  <c r="BU68" i="19"/>
  <c r="H179" i="19"/>
  <c r="J179" i="19"/>
  <c r="BU26" i="19"/>
  <c r="BU24" i="19"/>
  <c r="BU69" i="19"/>
  <c r="O180" i="19"/>
  <c r="Q180" i="19"/>
  <c r="BU29" i="19"/>
  <c r="BU27" i="19"/>
  <c r="BU70" i="19"/>
  <c r="BU37" i="19"/>
  <c r="BU73" i="19"/>
  <c r="BU41" i="19"/>
  <c r="BU74" i="19"/>
  <c r="BU46" i="19"/>
  <c r="BU75" i="19"/>
  <c r="BU53" i="19"/>
  <c r="BU52" i="19"/>
  <c r="BU76" i="19"/>
  <c r="BU71" i="19"/>
  <c r="BU79" i="19"/>
  <c r="BV6" i="19"/>
  <c r="BV65" i="19"/>
  <c r="BV12" i="19"/>
  <c r="BV66" i="19"/>
  <c r="D180" i="19"/>
  <c r="F180" i="19"/>
  <c r="BV23" i="19"/>
  <c r="BV21" i="19"/>
  <c r="BV68" i="19"/>
  <c r="H180" i="19"/>
  <c r="J180" i="19"/>
  <c r="BV26" i="19"/>
  <c r="BV24" i="19"/>
  <c r="BV69" i="19"/>
  <c r="O181" i="19"/>
  <c r="Q181" i="19"/>
  <c r="BV29" i="19"/>
  <c r="BV27" i="19"/>
  <c r="BV70" i="19"/>
  <c r="BV37" i="19"/>
  <c r="BV73" i="19"/>
  <c r="BV41" i="19"/>
  <c r="BV74" i="19"/>
  <c r="BV46" i="19"/>
  <c r="BV75" i="19"/>
  <c r="BV53" i="19"/>
  <c r="BV52" i="19"/>
  <c r="BV76" i="19"/>
  <c r="BV71" i="19"/>
  <c r="BV79" i="19"/>
  <c r="BW6" i="19"/>
  <c r="BW65" i="19"/>
  <c r="BW12" i="19"/>
  <c r="BW66" i="19"/>
  <c r="D181" i="19"/>
  <c r="F181" i="19"/>
  <c r="BW23" i="19"/>
  <c r="BW21" i="19"/>
  <c r="BW68" i="19"/>
  <c r="H181" i="19"/>
  <c r="J181" i="19"/>
  <c r="BW26" i="19"/>
  <c r="BW24" i="19"/>
  <c r="BW69" i="19"/>
  <c r="O182" i="19"/>
  <c r="Q182" i="19"/>
  <c r="BW29" i="19"/>
  <c r="BW27" i="19"/>
  <c r="BW70" i="19"/>
  <c r="BW37" i="19"/>
  <c r="BW73" i="19"/>
  <c r="BW41" i="19"/>
  <c r="BW74" i="19"/>
  <c r="BW46" i="19"/>
  <c r="BW75" i="19"/>
  <c r="BW53" i="19"/>
  <c r="BW52" i="19"/>
  <c r="BW76" i="19"/>
  <c r="BW71" i="19"/>
  <c r="BW79" i="19"/>
  <c r="BX6" i="19"/>
  <c r="BX65" i="19"/>
  <c r="BX12" i="19"/>
  <c r="BX66" i="19"/>
  <c r="D182" i="19"/>
  <c r="F182" i="19"/>
  <c r="BX23" i="19"/>
  <c r="BX21" i="19"/>
  <c r="BX68" i="19"/>
  <c r="H182" i="19"/>
  <c r="J182" i="19"/>
  <c r="BX26" i="19"/>
  <c r="BX24" i="19"/>
  <c r="BX69" i="19"/>
  <c r="O183" i="19"/>
  <c r="Q183" i="19"/>
  <c r="BX29" i="19"/>
  <c r="BX27" i="19"/>
  <c r="BX70" i="19"/>
  <c r="BX37" i="19"/>
  <c r="BX73" i="19"/>
  <c r="BX41" i="19"/>
  <c r="BX74" i="19"/>
  <c r="BX46" i="19"/>
  <c r="BX75" i="19"/>
  <c r="BX53" i="19"/>
  <c r="BX52" i="19"/>
  <c r="BX76" i="19"/>
  <c r="BX71" i="19"/>
  <c r="BX79" i="19"/>
  <c r="BY6" i="19"/>
  <c r="BY65" i="19"/>
  <c r="BY12" i="19"/>
  <c r="BY66" i="19"/>
  <c r="D183" i="19"/>
  <c r="F183" i="19"/>
  <c r="BY23" i="19"/>
  <c r="BY21" i="19"/>
  <c r="BY68" i="19"/>
  <c r="H183" i="19"/>
  <c r="J183" i="19"/>
  <c r="BY26" i="19"/>
  <c r="BY24" i="19"/>
  <c r="BY69" i="19"/>
  <c r="O184" i="19"/>
  <c r="Q184" i="19"/>
  <c r="BY29" i="19"/>
  <c r="BY27" i="19"/>
  <c r="BY70" i="19"/>
  <c r="BY37" i="19"/>
  <c r="BY73" i="19"/>
  <c r="BY41" i="19"/>
  <c r="BY74" i="19"/>
  <c r="BY46" i="19"/>
  <c r="BY75" i="19"/>
  <c r="BY53" i="19"/>
  <c r="BY52" i="19"/>
  <c r="BY76" i="19"/>
  <c r="BY71" i="19"/>
  <c r="BY79" i="19"/>
  <c r="BZ6" i="19"/>
  <c r="BZ65" i="19"/>
  <c r="BZ12" i="19"/>
  <c r="BZ66" i="19"/>
  <c r="D184" i="19"/>
  <c r="F184" i="19"/>
  <c r="BZ23" i="19"/>
  <c r="BZ21" i="19"/>
  <c r="BZ68" i="19"/>
  <c r="H184" i="19"/>
  <c r="J184" i="19"/>
  <c r="BZ26" i="19"/>
  <c r="BZ24" i="19"/>
  <c r="BZ69" i="19"/>
  <c r="O185" i="19"/>
  <c r="Q185" i="19"/>
  <c r="BZ29" i="19"/>
  <c r="BZ27" i="19"/>
  <c r="BZ70" i="19"/>
  <c r="BZ37" i="19"/>
  <c r="BZ73" i="19"/>
  <c r="BZ41" i="19"/>
  <c r="BZ74" i="19"/>
  <c r="BZ46" i="19"/>
  <c r="BZ75" i="19"/>
  <c r="BZ53" i="19"/>
  <c r="BZ52" i="19"/>
  <c r="BZ76" i="19"/>
  <c r="BZ71" i="19"/>
  <c r="BZ79" i="19"/>
  <c r="CA6" i="19"/>
  <c r="CA65" i="19"/>
  <c r="CA12" i="19"/>
  <c r="CA66" i="19"/>
  <c r="D185" i="19"/>
  <c r="F185" i="19"/>
  <c r="CA23" i="19"/>
  <c r="CA21" i="19"/>
  <c r="CA68" i="19"/>
  <c r="H185" i="19"/>
  <c r="J185" i="19"/>
  <c r="CA26" i="19"/>
  <c r="CA24" i="19"/>
  <c r="CA69" i="19"/>
  <c r="O186" i="19"/>
  <c r="Q186" i="19"/>
  <c r="CA29" i="19"/>
  <c r="CA27" i="19"/>
  <c r="CA70" i="19"/>
  <c r="CA37" i="19"/>
  <c r="CA73" i="19"/>
  <c r="CA41" i="19"/>
  <c r="CA74" i="19"/>
  <c r="CA46" i="19"/>
  <c r="CA75" i="19"/>
  <c r="CA53" i="19"/>
  <c r="CA52" i="19"/>
  <c r="CA76" i="19"/>
  <c r="CA71" i="19"/>
  <c r="CA79" i="19"/>
  <c r="CB6" i="19"/>
  <c r="CB65" i="19"/>
  <c r="CB12" i="19"/>
  <c r="CB66" i="19"/>
  <c r="D186" i="19"/>
  <c r="F186" i="19"/>
  <c r="CB23" i="19"/>
  <c r="CB21" i="19"/>
  <c r="CB68" i="19"/>
  <c r="H186" i="19"/>
  <c r="J186" i="19"/>
  <c r="CB26" i="19"/>
  <c r="CB24" i="19"/>
  <c r="CB69" i="19"/>
  <c r="O187" i="19"/>
  <c r="Q187" i="19"/>
  <c r="CB29" i="19"/>
  <c r="CB27" i="19"/>
  <c r="CB70" i="19"/>
  <c r="CB37" i="19"/>
  <c r="CB73" i="19"/>
  <c r="CB41" i="19"/>
  <c r="CB74" i="19"/>
  <c r="CB46" i="19"/>
  <c r="CB75" i="19"/>
  <c r="CB53" i="19"/>
  <c r="CB52" i="19"/>
  <c r="CB76" i="19"/>
  <c r="CB71" i="19"/>
  <c r="CB79" i="19"/>
  <c r="CC6" i="19"/>
  <c r="CC65" i="19"/>
  <c r="CC12" i="19"/>
  <c r="CC66" i="19"/>
  <c r="D187" i="19"/>
  <c r="F187" i="19"/>
  <c r="CC23" i="19"/>
  <c r="CC21" i="19"/>
  <c r="CC68" i="19"/>
  <c r="H187" i="19"/>
  <c r="J187" i="19"/>
  <c r="CC26" i="19"/>
  <c r="CC24" i="19"/>
  <c r="CC69" i="19"/>
  <c r="O188" i="19"/>
  <c r="Q188" i="19"/>
  <c r="CC29" i="19"/>
  <c r="CC27" i="19"/>
  <c r="CC70" i="19"/>
  <c r="CC37" i="19"/>
  <c r="CC73" i="19"/>
  <c r="CC41" i="19"/>
  <c r="CC74" i="19"/>
  <c r="CC46" i="19"/>
  <c r="CC75" i="19"/>
  <c r="CC53" i="19"/>
  <c r="CC52" i="19"/>
  <c r="CC76" i="19"/>
  <c r="CC71" i="19"/>
  <c r="CC79" i="19"/>
  <c r="CD6" i="19"/>
  <c r="CD65" i="19"/>
  <c r="CD12" i="19"/>
  <c r="CD66" i="19"/>
  <c r="D188" i="19"/>
  <c r="F188" i="19"/>
  <c r="CD23" i="19"/>
  <c r="CD21" i="19"/>
  <c r="CD68" i="19"/>
  <c r="H188" i="19"/>
  <c r="J188" i="19"/>
  <c r="CD26" i="19"/>
  <c r="CD24" i="19"/>
  <c r="CD69" i="19"/>
  <c r="O189" i="19"/>
  <c r="Q189" i="19"/>
  <c r="CD29" i="19"/>
  <c r="CD27" i="19"/>
  <c r="CD70" i="19"/>
  <c r="CD37" i="19"/>
  <c r="CD73" i="19"/>
  <c r="CD41" i="19"/>
  <c r="CD74" i="19"/>
  <c r="CD46" i="19"/>
  <c r="CD75" i="19"/>
  <c r="CD53" i="19"/>
  <c r="CD52" i="19"/>
  <c r="CD76" i="19"/>
  <c r="CD71" i="19"/>
  <c r="CD79" i="19"/>
  <c r="CE6" i="19"/>
  <c r="CE65" i="19"/>
  <c r="CE12" i="19"/>
  <c r="CE66" i="19"/>
  <c r="D189" i="19"/>
  <c r="F189" i="19"/>
  <c r="CE23" i="19"/>
  <c r="CE21" i="19"/>
  <c r="CE68" i="19"/>
  <c r="H189" i="19"/>
  <c r="J189" i="19"/>
  <c r="CE26" i="19"/>
  <c r="CE24" i="19"/>
  <c r="CE69" i="19"/>
  <c r="O190" i="19"/>
  <c r="Q190" i="19"/>
  <c r="CE29" i="19"/>
  <c r="CE27" i="19"/>
  <c r="CE70" i="19"/>
  <c r="CE37" i="19"/>
  <c r="CE73" i="19"/>
  <c r="CE41" i="19"/>
  <c r="CE74" i="19"/>
  <c r="CE46" i="19"/>
  <c r="CE75" i="19"/>
  <c r="CE53" i="19"/>
  <c r="CE52" i="19"/>
  <c r="CE76" i="19"/>
  <c r="CE71" i="19"/>
  <c r="CE79" i="19"/>
  <c r="CF6" i="19"/>
  <c r="CF65" i="19"/>
  <c r="CF12" i="19"/>
  <c r="CF66" i="19"/>
  <c r="D190" i="19"/>
  <c r="F190" i="19"/>
  <c r="CF23" i="19"/>
  <c r="CF21" i="19"/>
  <c r="CF68" i="19"/>
  <c r="H190" i="19"/>
  <c r="J190" i="19"/>
  <c r="CF26" i="19"/>
  <c r="CF24" i="19"/>
  <c r="CF69" i="19"/>
  <c r="O191" i="19"/>
  <c r="Q191" i="19"/>
  <c r="CF29" i="19"/>
  <c r="CF27" i="19"/>
  <c r="CF70" i="19"/>
  <c r="CF37" i="19"/>
  <c r="CF73" i="19"/>
  <c r="CF41" i="19"/>
  <c r="CF74" i="19"/>
  <c r="CF46" i="19"/>
  <c r="CF75" i="19"/>
  <c r="CF53" i="19"/>
  <c r="CF52" i="19"/>
  <c r="CF76" i="19"/>
  <c r="CF71" i="19"/>
  <c r="CF79" i="19"/>
  <c r="CG6" i="19"/>
  <c r="CG65" i="19"/>
  <c r="CG12" i="19"/>
  <c r="CG66" i="19"/>
  <c r="D191" i="19"/>
  <c r="F191" i="19"/>
  <c r="CG23" i="19"/>
  <c r="CG21" i="19"/>
  <c r="CG68" i="19"/>
  <c r="H191" i="19"/>
  <c r="J191" i="19"/>
  <c r="CG26" i="19"/>
  <c r="CG24" i="19"/>
  <c r="CG69" i="19"/>
  <c r="O192" i="19"/>
  <c r="Q192" i="19"/>
  <c r="CG29" i="19"/>
  <c r="CG27" i="19"/>
  <c r="CG70" i="19"/>
  <c r="CG37" i="19"/>
  <c r="CG73" i="19"/>
  <c r="CG41" i="19"/>
  <c r="CG74" i="19"/>
  <c r="CG46" i="19"/>
  <c r="CG75" i="19"/>
  <c r="CG53" i="19"/>
  <c r="CG52" i="19"/>
  <c r="CG76" i="19"/>
  <c r="CG71" i="19"/>
  <c r="CG79" i="19"/>
  <c r="CH6" i="19"/>
  <c r="CH65" i="19"/>
  <c r="CH12" i="19"/>
  <c r="CH66" i="19"/>
  <c r="D192" i="19"/>
  <c r="F192" i="19"/>
  <c r="CH23" i="19"/>
  <c r="CH21" i="19"/>
  <c r="CH68" i="19"/>
  <c r="H192" i="19"/>
  <c r="J192" i="19"/>
  <c r="CH26" i="19"/>
  <c r="CH24" i="19"/>
  <c r="CH69" i="19"/>
  <c r="O193" i="19"/>
  <c r="Q193" i="19"/>
  <c r="CH29" i="19"/>
  <c r="CH27" i="19"/>
  <c r="CH70" i="19"/>
  <c r="CH37" i="19"/>
  <c r="CH73" i="19"/>
  <c r="CH41" i="19"/>
  <c r="CH74" i="19"/>
  <c r="CH46" i="19"/>
  <c r="CH75" i="19"/>
  <c r="CH53" i="19"/>
  <c r="CH52" i="19"/>
  <c r="CH76" i="19"/>
  <c r="CH71" i="19"/>
  <c r="CH79" i="19"/>
  <c r="CI6" i="19"/>
  <c r="CI65" i="19"/>
  <c r="CI12" i="19"/>
  <c r="CI66" i="19"/>
  <c r="D193" i="19"/>
  <c r="F193" i="19"/>
  <c r="CI23" i="19"/>
  <c r="CI21" i="19"/>
  <c r="CI68" i="19"/>
  <c r="H193" i="19"/>
  <c r="J193" i="19"/>
  <c r="CI26" i="19"/>
  <c r="CI24" i="19"/>
  <c r="CI69" i="19"/>
  <c r="O194" i="19"/>
  <c r="Q194" i="19"/>
  <c r="CI29" i="19"/>
  <c r="CI27" i="19"/>
  <c r="CI70" i="19"/>
  <c r="CI37" i="19"/>
  <c r="CI73" i="19"/>
  <c r="CI41" i="19"/>
  <c r="CI74" i="19"/>
  <c r="CI46" i="19"/>
  <c r="CI75" i="19"/>
  <c r="CI53" i="19"/>
  <c r="CI52" i="19"/>
  <c r="CI76" i="19"/>
  <c r="CI71" i="19"/>
  <c r="CI79" i="19"/>
  <c r="CJ6" i="19"/>
  <c r="CJ65" i="19"/>
  <c r="CJ12" i="19"/>
  <c r="CJ66" i="19"/>
  <c r="D194" i="19"/>
  <c r="F194" i="19"/>
  <c r="CJ23" i="19"/>
  <c r="CJ21" i="19"/>
  <c r="CJ68" i="19"/>
  <c r="H194" i="19"/>
  <c r="J194" i="19"/>
  <c r="CJ26" i="19"/>
  <c r="CJ24" i="19"/>
  <c r="CJ69" i="19"/>
  <c r="O195" i="19"/>
  <c r="Q195" i="19"/>
  <c r="CJ29" i="19"/>
  <c r="CJ27" i="19"/>
  <c r="CJ70" i="19"/>
  <c r="CJ37" i="19"/>
  <c r="CJ73" i="19"/>
  <c r="CJ41" i="19"/>
  <c r="CJ74" i="19"/>
  <c r="CJ46" i="19"/>
  <c r="CJ75" i="19"/>
  <c r="CJ53" i="19"/>
  <c r="CJ52" i="19"/>
  <c r="CJ76" i="19"/>
  <c r="CJ71" i="19"/>
  <c r="CJ79" i="19"/>
  <c r="CK6" i="19"/>
  <c r="CK65" i="19"/>
  <c r="CK12" i="19"/>
  <c r="CK66" i="19"/>
  <c r="D195" i="19"/>
  <c r="F195" i="19"/>
  <c r="CK23" i="19"/>
  <c r="CK21" i="19"/>
  <c r="CK68" i="19"/>
  <c r="H195" i="19"/>
  <c r="J195" i="19"/>
  <c r="CK26" i="19"/>
  <c r="CK24" i="19"/>
  <c r="CK69" i="19"/>
  <c r="O196" i="19"/>
  <c r="Q196" i="19"/>
  <c r="CK29" i="19"/>
  <c r="CK27" i="19"/>
  <c r="CK70" i="19"/>
  <c r="CK37" i="19"/>
  <c r="CK73" i="19"/>
  <c r="CK41" i="19"/>
  <c r="CK74" i="19"/>
  <c r="CK46" i="19"/>
  <c r="CK75" i="19"/>
  <c r="CK53" i="19"/>
  <c r="CK52" i="19"/>
  <c r="CK76" i="19"/>
  <c r="CK71" i="19"/>
  <c r="CK79" i="19"/>
  <c r="CL6" i="19"/>
  <c r="CL65" i="19"/>
  <c r="CL12" i="19"/>
  <c r="CL66" i="19"/>
  <c r="D196" i="19"/>
  <c r="F196" i="19"/>
  <c r="CL23" i="19"/>
  <c r="CL21" i="19"/>
  <c r="CL68" i="19"/>
  <c r="H196" i="19"/>
  <c r="J196" i="19"/>
  <c r="CL26" i="19"/>
  <c r="CL24" i="19"/>
  <c r="CL69" i="19"/>
  <c r="O197" i="19"/>
  <c r="Q197" i="19"/>
  <c r="CL29" i="19"/>
  <c r="CL27" i="19"/>
  <c r="CL70" i="19"/>
  <c r="CL37" i="19"/>
  <c r="CL73" i="19"/>
  <c r="CL41" i="19"/>
  <c r="CL74" i="19"/>
  <c r="CL46" i="19"/>
  <c r="CL75" i="19"/>
  <c r="CL53" i="19"/>
  <c r="CL52" i="19"/>
  <c r="CL76" i="19"/>
  <c r="CL71" i="19"/>
  <c r="CL79" i="19"/>
  <c r="CM6" i="19"/>
  <c r="CM65" i="19"/>
  <c r="CM12" i="19"/>
  <c r="CM66" i="19"/>
  <c r="D197" i="19"/>
  <c r="F197" i="19"/>
  <c r="CM23" i="19"/>
  <c r="CM21" i="19"/>
  <c r="CM68" i="19"/>
  <c r="H197" i="19"/>
  <c r="J197" i="19"/>
  <c r="CM26" i="19"/>
  <c r="CM24" i="19"/>
  <c r="CM69" i="19"/>
  <c r="O198" i="19"/>
  <c r="Q198" i="19"/>
  <c r="CM29" i="19"/>
  <c r="CM27" i="19"/>
  <c r="CM70" i="19"/>
  <c r="CM37" i="19"/>
  <c r="CM73" i="19"/>
  <c r="CM41" i="19"/>
  <c r="CM74" i="19"/>
  <c r="CM46" i="19"/>
  <c r="CM75" i="19"/>
  <c r="CM53" i="19"/>
  <c r="CM52" i="19"/>
  <c r="CM76" i="19"/>
  <c r="CM71" i="19"/>
  <c r="CM79" i="19"/>
  <c r="CN6" i="19"/>
  <c r="CN65" i="19"/>
  <c r="CN12" i="19"/>
  <c r="CN66" i="19"/>
  <c r="D198" i="19"/>
  <c r="F198" i="19"/>
  <c r="CN23" i="19"/>
  <c r="CN21" i="19"/>
  <c r="CN68" i="19"/>
  <c r="H198" i="19"/>
  <c r="J198" i="19"/>
  <c r="CN26" i="19"/>
  <c r="CN24" i="19"/>
  <c r="CN69" i="19"/>
  <c r="O199" i="19"/>
  <c r="Q199" i="19"/>
  <c r="CN29" i="19"/>
  <c r="CN27" i="19"/>
  <c r="CN70" i="19"/>
  <c r="CN37" i="19"/>
  <c r="CN73" i="19"/>
  <c r="CN41" i="19"/>
  <c r="CN74" i="19"/>
  <c r="CN46" i="19"/>
  <c r="CN75" i="19"/>
  <c r="CN53" i="19"/>
  <c r="CN52" i="19"/>
  <c r="CN76" i="19"/>
  <c r="CN71" i="19"/>
  <c r="CN79" i="19"/>
  <c r="CO6" i="19"/>
  <c r="CO65" i="19"/>
  <c r="CO12" i="19"/>
  <c r="CO66" i="19"/>
  <c r="D199" i="19"/>
  <c r="F199" i="19"/>
  <c r="CO23" i="19"/>
  <c r="CO21" i="19"/>
  <c r="CO68" i="19"/>
  <c r="H199" i="19"/>
  <c r="J199" i="19"/>
  <c r="CO26" i="19"/>
  <c r="CO24" i="19"/>
  <c r="CO69" i="19"/>
  <c r="O200" i="19"/>
  <c r="Q200" i="19"/>
  <c r="CO29" i="19"/>
  <c r="CO27" i="19"/>
  <c r="CO70" i="19"/>
  <c r="CO37" i="19"/>
  <c r="CO73" i="19"/>
  <c r="CO41" i="19"/>
  <c r="CO74" i="19"/>
  <c r="CO46" i="19"/>
  <c r="CO75" i="19"/>
  <c r="CO53" i="19"/>
  <c r="CO52" i="19"/>
  <c r="CO76" i="19"/>
  <c r="CO71" i="19"/>
  <c r="CO79" i="19"/>
  <c r="CP6" i="19"/>
  <c r="CP65" i="19"/>
  <c r="CP12" i="19"/>
  <c r="CP66" i="19"/>
  <c r="D200" i="19"/>
  <c r="F200" i="19"/>
  <c r="CP23" i="19"/>
  <c r="CP21" i="19"/>
  <c r="CP68" i="19"/>
  <c r="H200" i="19"/>
  <c r="J200" i="19"/>
  <c r="CP26" i="19"/>
  <c r="CP24" i="19"/>
  <c r="CP69" i="19"/>
  <c r="O201" i="19"/>
  <c r="Q201" i="19"/>
  <c r="CP29" i="19"/>
  <c r="CP27" i="19"/>
  <c r="CP70" i="19"/>
  <c r="CP37" i="19"/>
  <c r="CP73" i="19"/>
  <c r="CP41" i="19"/>
  <c r="CP74" i="19"/>
  <c r="CP46" i="19"/>
  <c r="CP75" i="19"/>
  <c r="CP53" i="19"/>
  <c r="CP52" i="19"/>
  <c r="CP76" i="19"/>
  <c r="CP71" i="19"/>
  <c r="CP79" i="19"/>
  <c r="CQ6" i="19"/>
  <c r="CQ65" i="19"/>
  <c r="CQ12" i="19"/>
  <c r="CQ66" i="19"/>
  <c r="F201" i="19"/>
  <c r="CQ23" i="19"/>
  <c r="CQ21" i="19"/>
  <c r="CQ68" i="19"/>
  <c r="H201" i="19"/>
  <c r="J201" i="19"/>
  <c r="CQ26" i="19"/>
  <c r="CQ24" i="19"/>
  <c r="CQ69" i="19"/>
  <c r="O202" i="19"/>
  <c r="Q202" i="19"/>
  <c r="CQ29" i="19"/>
  <c r="CQ27" i="19"/>
  <c r="CQ70" i="19"/>
  <c r="CQ37" i="19"/>
  <c r="CQ73" i="19"/>
  <c r="CQ41" i="19"/>
  <c r="CQ74" i="19"/>
  <c r="CQ46" i="19"/>
  <c r="CQ75" i="19"/>
  <c r="CQ53" i="19"/>
  <c r="CQ52" i="19"/>
  <c r="CQ76" i="19"/>
  <c r="CQ71" i="19"/>
  <c r="CQ79" i="19"/>
  <c r="CR6" i="19"/>
  <c r="CR65" i="19"/>
  <c r="CR12" i="19"/>
  <c r="CR66" i="19"/>
  <c r="D202" i="19"/>
  <c r="F202" i="19"/>
  <c r="CR23" i="19"/>
  <c r="CR21" i="19"/>
  <c r="CR68" i="19"/>
  <c r="H202" i="19"/>
  <c r="J202" i="19"/>
  <c r="CR26" i="19"/>
  <c r="CR24" i="19"/>
  <c r="CR69" i="19"/>
  <c r="O203" i="19"/>
  <c r="Q203" i="19"/>
  <c r="CR29" i="19"/>
  <c r="CR27" i="19"/>
  <c r="CR70" i="19"/>
  <c r="CR37" i="19"/>
  <c r="CR73" i="19"/>
  <c r="CR41" i="19"/>
  <c r="CR74" i="19"/>
  <c r="CR46" i="19"/>
  <c r="CR75" i="19"/>
  <c r="CR53" i="19"/>
  <c r="CR52" i="19"/>
  <c r="CR76" i="19"/>
  <c r="CR71" i="19"/>
  <c r="CR79" i="19"/>
  <c r="CS6" i="19"/>
  <c r="CS65" i="19"/>
  <c r="CS12" i="19"/>
  <c r="CS66" i="19"/>
  <c r="F203" i="19"/>
  <c r="CS23" i="19"/>
  <c r="CS21" i="19"/>
  <c r="CS68" i="19"/>
  <c r="H203" i="19"/>
  <c r="J203" i="19"/>
  <c r="CS26" i="19"/>
  <c r="CS24" i="19"/>
  <c r="CS69" i="19"/>
  <c r="O204" i="19"/>
  <c r="Q204" i="19"/>
  <c r="CS29" i="19"/>
  <c r="CS27" i="19"/>
  <c r="CS70" i="19"/>
  <c r="CS37" i="19"/>
  <c r="CS73" i="19"/>
  <c r="CS41" i="19"/>
  <c r="CS74" i="19"/>
  <c r="CS46" i="19"/>
  <c r="CS75" i="19"/>
  <c r="CS53" i="19"/>
  <c r="CS52" i="19"/>
  <c r="CS76" i="19"/>
  <c r="CS71" i="19"/>
  <c r="CS79" i="19"/>
  <c r="CT6" i="19"/>
  <c r="CT65" i="19"/>
  <c r="CT12" i="19"/>
  <c r="CT66" i="19"/>
  <c r="D204" i="19"/>
  <c r="F204" i="19"/>
  <c r="CT23" i="19"/>
  <c r="CT21" i="19"/>
  <c r="CT68" i="19"/>
  <c r="H204" i="19"/>
  <c r="J204" i="19"/>
  <c r="CT26" i="19"/>
  <c r="CT24" i="19"/>
  <c r="CT69" i="19"/>
  <c r="O205" i="19"/>
  <c r="Q205" i="19"/>
  <c r="CT29" i="19"/>
  <c r="CT27" i="19"/>
  <c r="CT70" i="19"/>
  <c r="CT37" i="19"/>
  <c r="CT73" i="19"/>
  <c r="CT41" i="19"/>
  <c r="CT74" i="19"/>
  <c r="CT46" i="19"/>
  <c r="CT75" i="19"/>
  <c r="CT53" i="19"/>
  <c r="CT52" i="19"/>
  <c r="CT76" i="19"/>
  <c r="CT71" i="19"/>
  <c r="CT79" i="19"/>
  <c r="CU6" i="19"/>
  <c r="CU65" i="19"/>
  <c r="CU12" i="19"/>
  <c r="CU66" i="19"/>
  <c r="D205" i="19"/>
  <c r="F205" i="19"/>
  <c r="CU23" i="19"/>
  <c r="CU21" i="19"/>
  <c r="CU68" i="19"/>
  <c r="H205" i="19"/>
  <c r="J205" i="19"/>
  <c r="CU26" i="19"/>
  <c r="CU24" i="19"/>
  <c r="CU69" i="19"/>
  <c r="O206" i="19"/>
  <c r="Q206" i="19"/>
  <c r="CU29" i="19"/>
  <c r="CU27" i="19"/>
  <c r="CU70" i="19"/>
  <c r="CU37" i="19"/>
  <c r="CU73" i="19"/>
  <c r="CU41" i="19"/>
  <c r="CU74" i="19"/>
  <c r="CU46" i="19"/>
  <c r="CU75" i="19"/>
  <c r="CU53" i="19"/>
  <c r="CU52" i="19"/>
  <c r="CU76" i="19"/>
  <c r="CU71" i="19"/>
  <c r="CU79" i="19"/>
  <c r="CV6" i="19"/>
  <c r="CV65" i="19"/>
  <c r="CV12" i="19"/>
  <c r="CV66" i="19"/>
  <c r="D206" i="19"/>
  <c r="F206" i="19"/>
  <c r="CV23" i="19"/>
  <c r="CV21" i="19"/>
  <c r="CV68" i="19"/>
  <c r="H206" i="19"/>
  <c r="J206" i="19"/>
  <c r="CV26" i="19"/>
  <c r="CV24" i="19"/>
  <c r="CV69" i="19"/>
  <c r="O207" i="19"/>
  <c r="Q207" i="19"/>
  <c r="CV29" i="19"/>
  <c r="CV27" i="19"/>
  <c r="CV70" i="19"/>
  <c r="CV37" i="19"/>
  <c r="CV73" i="19"/>
  <c r="CV41" i="19"/>
  <c r="CV74" i="19"/>
  <c r="CV46" i="19"/>
  <c r="CV75" i="19"/>
  <c r="CV53" i="19"/>
  <c r="CV52" i="19"/>
  <c r="CV76" i="19"/>
  <c r="CV71" i="19"/>
  <c r="CV79" i="19"/>
  <c r="CW6" i="19"/>
  <c r="CW65" i="19"/>
  <c r="CW12" i="19"/>
  <c r="CW66" i="19"/>
  <c r="D207" i="19"/>
  <c r="F207" i="19"/>
  <c r="CW23" i="19"/>
  <c r="CW21" i="19"/>
  <c r="CW68" i="19"/>
  <c r="H207" i="19"/>
  <c r="J207" i="19"/>
  <c r="CW26" i="19"/>
  <c r="CW24" i="19"/>
  <c r="CW69" i="19"/>
  <c r="O208" i="19"/>
  <c r="Q208" i="19"/>
  <c r="CW29" i="19"/>
  <c r="CW27" i="19"/>
  <c r="CW70" i="19"/>
  <c r="CW37" i="19"/>
  <c r="CW73" i="19"/>
  <c r="CW41" i="19"/>
  <c r="CW74" i="19"/>
  <c r="CW46" i="19"/>
  <c r="CW75" i="19"/>
  <c r="CW53" i="19"/>
  <c r="CW52" i="19"/>
  <c r="CW76" i="19"/>
  <c r="CW71" i="19"/>
  <c r="CW79" i="19"/>
  <c r="CX6" i="19"/>
  <c r="CX65" i="19"/>
  <c r="CX12" i="19"/>
  <c r="CX66" i="19"/>
  <c r="D208" i="19"/>
  <c r="F208" i="19"/>
  <c r="CX23" i="19"/>
  <c r="CX21" i="19"/>
  <c r="CX68" i="19"/>
  <c r="H208" i="19"/>
  <c r="J208" i="19"/>
  <c r="CX26" i="19"/>
  <c r="CX24" i="19"/>
  <c r="CX69" i="19"/>
  <c r="O209" i="19"/>
  <c r="Q209" i="19"/>
  <c r="CX29" i="19"/>
  <c r="CX27" i="19"/>
  <c r="CX70" i="19"/>
  <c r="CX37" i="19"/>
  <c r="CX73" i="19"/>
  <c r="CX41" i="19"/>
  <c r="CX74" i="19"/>
  <c r="CX46" i="19"/>
  <c r="CX75" i="19"/>
  <c r="CX53" i="19"/>
  <c r="CX52" i="19"/>
  <c r="CX76" i="19"/>
  <c r="CX71" i="19"/>
  <c r="CX79" i="19"/>
  <c r="CY6" i="19"/>
  <c r="CY65" i="19"/>
  <c r="CY12" i="19"/>
  <c r="CY66" i="19"/>
  <c r="D209" i="19"/>
  <c r="F209" i="19"/>
  <c r="CY23" i="19"/>
  <c r="CY21" i="19"/>
  <c r="CY68" i="19"/>
  <c r="H209" i="19"/>
  <c r="J209" i="19"/>
  <c r="CY26" i="19"/>
  <c r="CY24" i="19"/>
  <c r="CY69" i="19"/>
  <c r="O210" i="19"/>
  <c r="Q210" i="19"/>
  <c r="CY29" i="19"/>
  <c r="CY27" i="19"/>
  <c r="CY70" i="19"/>
  <c r="CY37" i="19"/>
  <c r="CY73" i="19"/>
  <c r="CY41" i="19"/>
  <c r="CY74" i="19"/>
  <c r="CY46" i="19"/>
  <c r="CY75" i="19"/>
  <c r="CY53" i="19"/>
  <c r="CY52" i="19"/>
  <c r="CY76" i="19"/>
  <c r="CY71" i="19"/>
  <c r="CY79" i="19"/>
  <c r="CZ6" i="19"/>
  <c r="CZ65" i="19"/>
  <c r="CZ12" i="19"/>
  <c r="CZ66" i="19"/>
  <c r="D210" i="19"/>
  <c r="F210" i="19"/>
  <c r="CZ23" i="19"/>
  <c r="CZ21" i="19"/>
  <c r="CZ68" i="19"/>
  <c r="H210" i="19"/>
  <c r="J210" i="19"/>
  <c r="CZ26" i="19"/>
  <c r="CZ24" i="19"/>
  <c r="CZ69" i="19"/>
  <c r="O211" i="19"/>
  <c r="Q211" i="19"/>
  <c r="CZ29" i="19"/>
  <c r="CZ27" i="19"/>
  <c r="CZ70" i="19"/>
  <c r="CZ37" i="19"/>
  <c r="CZ73" i="19"/>
  <c r="CZ41" i="19"/>
  <c r="CZ74" i="19"/>
  <c r="CZ46" i="19"/>
  <c r="CZ75" i="19"/>
  <c r="CZ53" i="19"/>
  <c r="CZ52" i="19"/>
  <c r="CZ76" i="19"/>
  <c r="CZ71" i="19"/>
  <c r="CZ79" i="19"/>
  <c r="DA6" i="19"/>
  <c r="DA65" i="19"/>
  <c r="DA12" i="19"/>
  <c r="DA66" i="19"/>
  <c r="D211" i="19"/>
  <c r="F211" i="19"/>
  <c r="DA23" i="19"/>
  <c r="DA21" i="19"/>
  <c r="DA68" i="19"/>
  <c r="H211" i="19"/>
  <c r="J211" i="19"/>
  <c r="DA26" i="19"/>
  <c r="DA24" i="19"/>
  <c r="DA69" i="19"/>
  <c r="O212" i="19"/>
  <c r="Q212" i="19"/>
  <c r="DA29" i="19"/>
  <c r="DA27" i="19"/>
  <c r="DA70" i="19"/>
  <c r="DA37" i="19"/>
  <c r="DA73" i="19"/>
  <c r="DA41" i="19"/>
  <c r="DA74" i="19"/>
  <c r="DA46" i="19"/>
  <c r="DA75" i="19"/>
  <c r="DA53" i="19"/>
  <c r="DA52" i="19"/>
  <c r="DA76" i="19"/>
  <c r="DA71" i="19"/>
  <c r="DA79" i="19"/>
  <c r="DB6" i="19"/>
  <c r="DB65" i="19"/>
  <c r="DB12" i="19"/>
  <c r="DB66" i="19"/>
  <c r="D212" i="19"/>
  <c r="F212" i="19"/>
  <c r="DB23" i="19"/>
  <c r="DB21" i="19"/>
  <c r="DB68" i="19"/>
  <c r="H212" i="19"/>
  <c r="J212" i="19"/>
  <c r="DB26" i="19"/>
  <c r="DB24" i="19"/>
  <c r="DB69" i="19"/>
  <c r="O213" i="19"/>
  <c r="Q213" i="19"/>
  <c r="DB29" i="19"/>
  <c r="DB27" i="19"/>
  <c r="DB70" i="19"/>
  <c r="DB37" i="19"/>
  <c r="DB73" i="19"/>
  <c r="DB41" i="19"/>
  <c r="DB74" i="19"/>
  <c r="DB46" i="19"/>
  <c r="DB75" i="19"/>
  <c r="DB53" i="19"/>
  <c r="DB52" i="19"/>
  <c r="DB76" i="19"/>
  <c r="DB71" i="19"/>
  <c r="DB79" i="19"/>
  <c r="DC6" i="19"/>
  <c r="DC65" i="19"/>
  <c r="DC12" i="19"/>
  <c r="DC66" i="19"/>
  <c r="D213" i="19"/>
  <c r="F213" i="19"/>
  <c r="DC23" i="19"/>
  <c r="DC21" i="19"/>
  <c r="DC68" i="19"/>
  <c r="H213" i="19"/>
  <c r="J213" i="19"/>
  <c r="DC26" i="19"/>
  <c r="DC24" i="19"/>
  <c r="DC69" i="19"/>
  <c r="O214" i="19"/>
  <c r="Q214" i="19"/>
  <c r="DC29" i="19"/>
  <c r="DC27" i="19"/>
  <c r="DC70" i="19"/>
  <c r="DC37" i="19"/>
  <c r="DC73" i="19"/>
  <c r="DC41" i="19"/>
  <c r="DC74" i="19"/>
  <c r="DC46" i="19"/>
  <c r="DC75" i="19"/>
  <c r="DC53" i="19"/>
  <c r="DC52" i="19"/>
  <c r="DC76" i="19"/>
  <c r="DC71" i="19"/>
  <c r="DC79" i="19"/>
  <c r="DD6" i="19"/>
  <c r="DD65" i="19"/>
  <c r="DD12" i="19"/>
  <c r="DD66" i="19"/>
  <c r="D214" i="19"/>
  <c r="F214" i="19"/>
  <c r="DD23" i="19"/>
  <c r="DD21" i="19"/>
  <c r="DD68" i="19"/>
  <c r="H214" i="19"/>
  <c r="J214" i="19"/>
  <c r="DD26" i="19"/>
  <c r="DD24" i="19"/>
  <c r="DD69" i="19"/>
  <c r="O215" i="19"/>
  <c r="Q215" i="19"/>
  <c r="DD29" i="19"/>
  <c r="DD27" i="19"/>
  <c r="DD70" i="19"/>
  <c r="DD37" i="19"/>
  <c r="DD73" i="19"/>
  <c r="DD41" i="19"/>
  <c r="DD74" i="19"/>
  <c r="DD46" i="19"/>
  <c r="DD75" i="19"/>
  <c r="DD53" i="19"/>
  <c r="DD52" i="19"/>
  <c r="DD76" i="19"/>
  <c r="DD71" i="19"/>
  <c r="DD79" i="19"/>
  <c r="DE6" i="19"/>
  <c r="DE65" i="19"/>
  <c r="DE12" i="19"/>
  <c r="DE66" i="19"/>
  <c r="D215" i="19"/>
  <c r="F215" i="19"/>
  <c r="DE23" i="19"/>
  <c r="DE21" i="19"/>
  <c r="DE68" i="19"/>
  <c r="H215" i="19"/>
  <c r="J215" i="19"/>
  <c r="DE26" i="19"/>
  <c r="DE24" i="19"/>
  <c r="DE69" i="19"/>
  <c r="O216" i="19"/>
  <c r="Q216" i="19"/>
  <c r="DE29" i="19"/>
  <c r="DE27" i="19"/>
  <c r="DE70" i="19"/>
  <c r="DE37" i="19"/>
  <c r="DE73" i="19"/>
  <c r="DE41" i="19"/>
  <c r="DE74" i="19"/>
  <c r="DE46" i="19"/>
  <c r="DE75" i="19"/>
  <c r="DE53" i="19"/>
  <c r="DE52" i="19"/>
  <c r="DE76" i="19"/>
  <c r="DE71" i="19"/>
  <c r="DE79" i="19"/>
  <c r="DF6" i="19"/>
  <c r="DF65" i="19"/>
  <c r="DF12" i="19"/>
  <c r="DF66" i="19"/>
  <c r="D216" i="19"/>
  <c r="F216" i="19"/>
  <c r="DF23" i="19"/>
  <c r="DF21" i="19"/>
  <c r="DF68" i="19"/>
  <c r="H216" i="19"/>
  <c r="J216" i="19"/>
  <c r="DF26" i="19"/>
  <c r="DF24" i="19"/>
  <c r="DF69" i="19"/>
  <c r="O217" i="19"/>
  <c r="Q217" i="19"/>
  <c r="DF29" i="19"/>
  <c r="DF27" i="19"/>
  <c r="DF70" i="19"/>
  <c r="DF37" i="19"/>
  <c r="DF73" i="19"/>
  <c r="DF41" i="19"/>
  <c r="DF74" i="19"/>
  <c r="DF46" i="19"/>
  <c r="DF75" i="19"/>
  <c r="DF53" i="19"/>
  <c r="DF52" i="19"/>
  <c r="DF76" i="19"/>
  <c r="DF71" i="19"/>
  <c r="DF79" i="19"/>
  <c r="K6" i="19"/>
  <c r="K65" i="19"/>
  <c r="K12" i="19"/>
  <c r="K66" i="19"/>
  <c r="D117" i="19"/>
  <c r="F117" i="19"/>
  <c r="K23" i="19"/>
  <c r="K21" i="19"/>
  <c r="K68" i="19"/>
  <c r="H117" i="19"/>
  <c r="J117" i="19"/>
  <c r="K26" i="19"/>
  <c r="K24" i="19"/>
  <c r="K69" i="19"/>
  <c r="O118" i="19"/>
  <c r="Q118" i="19"/>
  <c r="K29" i="19"/>
  <c r="K27" i="19"/>
  <c r="K70" i="19"/>
  <c r="K37" i="19"/>
  <c r="K73" i="19"/>
  <c r="K41" i="19"/>
  <c r="K74" i="19"/>
  <c r="K46" i="19"/>
  <c r="K75" i="19"/>
  <c r="K53" i="19"/>
  <c r="K52" i="19"/>
  <c r="K76" i="19"/>
  <c r="K71" i="19"/>
  <c r="K79" i="19"/>
  <c r="K77" i="19"/>
  <c r="K78" i="19"/>
  <c r="L77" i="19"/>
  <c r="L78" i="19"/>
  <c r="M77" i="19"/>
  <c r="M78" i="19"/>
  <c r="N77" i="19"/>
  <c r="N78" i="19"/>
  <c r="O77" i="19"/>
  <c r="O78" i="19"/>
  <c r="P77" i="19"/>
  <c r="P78" i="19"/>
  <c r="Q77" i="19"/>
  <c r="Q78" i="19"/>
  <c r="R77" i="19"/>
  <c r="R78" i="19"/>
  <c r="S77" i="19"/>
  <c r="S78" i="19"/>
  <c r="T77" i="19"/>
  <c r="T78" i="19"/>
  <c r="U77" i="19"/>
  <c r="U78" i="19"/>
  <c r="V77" i="19"/>
  <c r="V78" i="19"/>
  <c r="W77" i="19"/>
  <c r="W78" i="19"/>
  <c r="X77" i="19"/>
  <c r="X78" i="19"/>
  <c r="Y77" i="19"/>
  <c r="Y78" i="19"/>
  <c r="Z77" i="19"/>
  <c r="Z78" i="19"/>
  <c r="AA77" i="19"/>
  <c r="AA78" i="19"/>
  <c r="AB77" i="19"/>
  <c r="AB78" i="19"/>
  <c r="AC77" i="19"/>
  <c r="AC78" i="19"/>
  <c r="AD77" i="19"/>
  <c r="AD78" i="19"/>
  <c r="AE77" i="19"/>
  <c r="AE78" i="19"/>
  <c r="AF77" i="19"/>
  <c r="AF78" i="19"/>
  <c r="AG77" i="19"/>
  <c r="AG78" i="19"/>
  <c r="AH77" i="19"/>
  <c r="AH78" i="19"/>
  <c r="AI77" i="19"/>
  <c r="AI78" i="19"/>
  <c r="AJ77" i="19"/>
  <c r="AJ78" i="19"/>
  <c r="AK77" i="19"/>
  <c r="AK78" i="19"/>
  <c r="AL77" i="19"/>
  <c r="AL78" i="19"/>
  <c r="AM77" i="19"/>
  <c r="AM78" i="19"/>
  <c r="AN77" i="19"/>
  <c r="AN78" i="19"/>
  <c r="AO77" i="19"/>
  <c r="AO78" i="19"/>
  <c r="AP77" i="19"/>
  <c r="AP78" i="19"/>
  <c r="AQ77" i="19"/>
  <c r="AQ78" i="19"/>
  <c r="AR77" i="19"/>
  <c r="AR78" i="19"/>
  <c r="AS77" i="19"/>
  <c r="AS78" i="19"/>
  <c r="AT77" i="19"/>
  <c r="AT78" i="19"/>
  <c r="AU77" i="19"/>
  <c r="AU78" i="19"/>
  <c r="AV77" i="19"/>
  <c r="AV78" i="19"/>
  <c r="AW77" i="19"/>
  <c r="AW78" i="19"/>
  <c r="AX77" i="19"/>
  <c r="AX78" i="19"/>
  <c r="AY77" i="19"/>
  <c r="AY78" i="19"/>
  <c r="AZ77" i="19"/>
  <c r="AZ78" i="19"/>
  <c r="BA77" i="19"/>
  <c r="BA78" i="19"/>
  <c r="BB77" i="19"/>
  <c r="BB78" i="19"/>
  <c r="BC77" i="19"/>
  <c r="BC78" i="19"/>
  <c r="BD77" i="19"/>
  <c r="BD78" i="19"/>
  <c r="BE77" i="19"/>
  <c r="BE78" i="19"/>
  <c r="BF77" i="19"/>
  <c r="BF78" i="19"/>
  <c r="BG77" i="19"/>
  <c r="BG78" i="19"/>
  <c r="BH77" i="19"/>
  <c r="BH78" i="19"/>
  <c r="BI77" i="19"/>
  <c r="BI78" i="19"/>
  <c r="BJ77" i="19"/>
  <c r="BJ78" i="19"/>
  <c r="BK77" i="19"/>
  <c r="BK78" i="19"/>
  <c r="BL77" i="19"/>
  <c r="BL78" i="19"/>
  <c r="BM77" i="19"/>
  <c r="BM78" i="19"/>
  <c r="BN77" i="19"/>
  <c r="BN78" i="19"/>
  <c r="BO77" i="19"/>
  <c r="BO78" i="19"/>
  <c r="BP77" i="19"/>
  <c r="BP78" i="19"/>
  <c r="BQ77" i="19"/>
  <c r="BQ78" i="19"/>
  <c r="BR77" i="19"/>
  <c r="BR78" i="19"/>
  <c r="BS77" i="19"/>
  <c r="BS78" i="19"/>
  <c r="BT77" i="19"/>
  <c r="BT78" i="19"/>
  <c r="BU77" i="19"/>
  <c r="BU78" i="19"/>
  <c r="BV77" i="19"/>
  <c r="BV78" i="19"/>
  <c r="BW77" i="19"/>
  <c r="BW78" i="19"/>
  <c r="BX77" i="19"/>
  <c r="BX78" i="19"/>
  <c r="BY77" i="19"/>
  <c r="BY78" i="19"/>
  <c r="BZ77" i="19"/>
  <c r="BZ78" i="19"/>
  <c r="CA77" i="19"/>
  <c r="CA78" i="19"/>
  <c r="CB77" i="19"/>
  <c r="CB78" i="19"/>
  <c r="CC77" i="19"/>
  <c r="CC78" i="19"/>
  <c r="CD77" i="19"/>
  <c r="CD78" i="19"/>
  <c r="CE77" i="19"/>
  <c r="CE78" i="19"/>
  <c r="CF77" i="19"/>
  <c r="CF78" i="19"/>
  <c r="CG77" i="19"/>
  <c r="CG78" i="19"/>
  <c r="CH77" i="19"/>
  <c r="CH78" i="19"/>
  <c r="CI77" i="19"/>
  <c r="CI78" i="19"/>
  <c r="CJ77" i="19"/>
  <c r="CJ78" i="19"/>
  <c r="CK77" i="19"/>
  <c r="CK78" i="19"/>
  <c r="CL77" i="19"/>
  <c r="CL78" i="19"/>
  <c r="CM77" i="19"/>
  <c r="CM78" i="19"/>
  <c r="CN77" i="19"/>
  <c r="CN78" i="19"/>
  <c r="CO77" i="19"/>
  <c r="CO78" i="19"/>
  <c r="CP77" i="19"/>
  <c r="CP78" i="19"/>
  <c r="CQ77" i="19"/>
  <c r="CQ78" i="19"/>
  <c r="CR77" i="19"/>
  <c r="CR78" i="19"/>
  <c r="CS77" i="19"/>
  <c r="CS78" i="19"/>
  <c r="CT77" i="19"/>
  <c r="CT78" i="19"/>
  <c r="CU77" i="19"/>
  <c r="CU78" i="19"/>
  <c r="CV77" i="19"/>
  <c r="CV78" i="19"/>
  <c r="CW77" i="19"/>
  <c r="CW78" i="19"/>
  <c r="CX77" i="19"/>
  <c r="CX78" i="19"/>
  <c r="CY77" i="19"/>
  <c r="CY78" i="19"/>
  <c r="CZ77" i="19"/>
  <c r="CZ78" i="19"/>
  <c r="DA77" i="19"/>
  <c r="DA78" i="19"/>
  <c r="DB77" i="19"/>
  <c r="DB78" i="19"/>
  <c r="DC77" i="19"/>
  <c r="DC78" i="19"/>
  <c r="DD77" i="19"/>
  <c r="DD78" i="19"/>
  <c r="DE77" i="19"/>
  <c r="DE78" i="19"/>
  <c r="DF77" i="19"/>
  <c r="DF78" i="19"/>
  <c r="I78" i="19"/>
  <c r="I9" i="19"/>
  <c r="H9" i="19"/>
  <c r="H6" i="19"/>
  <c r="I65" i="19"/>
  <c r="I15" i="19"/>
  <c r="H15" i="19"/>
  <c r="H12" i="19"/>
  <c r="I66" i="19"/>
  <c r="I23" i="19"/>
  <c r="H23" i="19"/>
  <c r="H21" i="19"/>
  <c r="I68" i="19"/>
  <c r="I26" i="19"/>
  <c r="H26" i="19"/>
  <c r="H24" i="19"/>
  <c r="I69" i="19"/>
  <c r="I29" i="19"/>
  <c r="H29" i="19"/>
  <c r="H27" i="19"/>
  <c r="I70" i="19"/>
  <c r="H71" i="19"/>
  <c r="H32" i="19"/>
  <c r="H30" i="19"/>
  <c r="I71" i="19"/>
  <c r="I39" i="19"/>
  <c r="H39" i="19"/>
  <c r="H37" i="19"/>
  <c r="I73" i="19"/>
  <c r="I43" i="19"/>
  <c r="H43" i="19"/>
  <c r="H41" i="19"/>
  <c r="I74" i="19"/>
  <c r="I49" i="19"/>
  <c r="H49" i="19"/>
  <c r="H46" i="19"/>
  <c r="I75" i="19"/>
  <c r="H52" i="19"/>
  <c r="I76" i="19"/>
  <c r="I79" i="19"/>
  <c r="F65" i="19"/>
  <c r="F66" i="19"/>
  <c r="F68" i="19"/>
  <c r="F69" i="19"/>
  <c r="F70" i="19"/>
  <c r="F71" i="19"/>
  <c r="F73" i="19"/>
  <c r="F74" i="19"/>
  <c r="F75" i="19"/>
  <c r="F76" i="19"/>
  <c r="F79" i="19"/>
  <c r="F82" i="19"/>
  <c r="G80" i="19"/>
  <c r="F62" i="19"/>
  <c r="F30" i="6"/>
  <c r="DF62" i="19"/>
  <c r="DG30" i="6"/>
  <c r="DE62" i="19"/>
  <c r="DF30" i="6"/>
  <c r="DD62" i="19"/>
  <c r="DE30" i="6"/>
  <c r="DC62" i="19"/>
  <c r="DD30" i="6"/>
  <c r="DB62" i="19"/>
  <c r="DC30" i="6"/>
  <c r="DA62" i="19"/>
  <c r="DB30" i="6"/>
  <c r="CZ62" i="19"/>
  <c r="DA30" i="6"/>
  <c r="CY62" i="19"/>
  <c r="CZ30" i="6"/>
  <c r="CX62" i="19"/>
  <c r="CY30" i="6"/>
  <c r="CW62" i="19"/>
  <c r="CX30" i="6"/>
  <c r="CV62" i="19"/>
  <c r="CW30" i="6"/>
  <c r="CU62" i="19"/>
  <c r="CV30" i="6"/>
  <c r="CT62" i="19"/>
  <c r="CU30" i="6"/>
  <c r="CS62" i="19"/>
  <c r="CT30" i="6"/>
  <c r="CR62" i="19"/>
  <c r="CS30" i="6"/>
  <c r="CQ62" i="19"/>
  <c r="CR30" i="6"/>
  <c r="CP62" i="19"/>
  <c r="CQ30" i="6"/>
  <c r="CO62" i="19"/>
  <c r="CP30" i="6"/>
  <c r="CN62" i="19"/>
  <c r="CO30" i="6"/>
  <c r="CM62" i="19"/>
  <c r="CN30" i="6"/>
  <c r="CL62" i="19"/>
  <c r="CM30" i="6"/>
  <c r="CK62" i="19"/>
  <c r="CL30" i="6"/>
  <c r="CJ62" i="19"/>
  <c r="CK30" i="6"/>
  <c r="CI62" i="19"/>
  <c r="CJ30" i="6"/>
  <c r="CH62" i="19"/>
  <c r="CI30" i="6"/>
  <c r="CG62" i="19"/>
  <c r="CH30" i="6"/>
  <c r="CF62" i="19"/>
  <c r="CG30" i="6"/>
  <c r="CE62" i="19"/>
  <c r="CF30" i="6"/>
  <c r="CD62" i="19"/>
  <c r="CE30" i="6"/>
  <c r="CC62" i="19"/>
  <c r="CD30" i="6"/>
  <c r="CB62" i="19"/>
  <c r="CC30" i="6"/>
  <c r="CA62" i="19"/>
  <c r="CB30" i="6"/>
  <c r="BZ62" i="19"/>
  <c r="CA30" i="6"/>
  <c r="BY62" i="19"/>
  <c r="BZ30" i="6"/>
  <c r="BX62" i="19"/>
  <c r="BY30" i="6"/>
  <c r="BW62" i="19"/>
  <c r="BX30" i="6"/>
  <c r="BV62" i="19"/>
  <c r="BW30" i="6"/>
  <c r="BU62" i="19"/>
  <c r="BV30" i="6"/>
  <c r="BT62" i="19"/>
  <c r="BU30" i="6"/>
  <c r="BS62" i="19"/>
  <c r="BT30" i="6"/>
  <c r="BR62" i="19"/>
  <c r="BS30" i="6"/>
  <c r="BQ62" i="19"/>
  <c r="BR30" i="6"/>
  <c r="BP62" i="19"/>
  <c r="BQ30" i="6"/>
  <c r="BO62" i="19"/>
  <c r="BP30" i="6"/>
  <c r="BN62" i="19"/>
  <c r="BO30" i="6"/>
  <c r="BM62" i="19"/>
  <c r="BN30" i="6"/>
  <c r="BL62" i="19"/>
  <c r="BM30" i="6"/>
  <c r="BK62" i="19"/>
  <c r="BL30" i="6"/>
  <c r="BJ62" i="19"/>
  <c r="BK30" i="6"/>
  <c r="BI62" i="19"/>
  <c r="BJ30" i="6"/>
  <c r="BH62" i="19"/>
  <c r="BI30" i="6"/>
  <c r="BG62" i="19"/>
  <c r="BH30" i="6"/>
  <c r="BF62" i="19"/>
  <c r="BG30" i="6"/>
  <c r="BE62" i="19"/>
  <c r="BF30" i="6"/>
  <c r="BD62" i="19"/>
  <c r="BE30" i="6"/>
  <c r="BC62" i="19"/>
  <c r="BD30" i="6"/>
  <c r="BB62" i="19"/>
  <c r="BC30" i="6"/>
  <c r="BA62" i="19"/>
  <c r="BB30" i="6"/>
  <c r="AZ62" i="19"/>
  <c r="BA30" i="6"/>
  <c r="AY62" i="19"/>
  <c r="AZ30" i="6"/>
  <c r="AX62" i="19"/>
  <c r="AY30" i="6"/>
  <c r="AW62" i="19"/>
  <c r="AX30" i="6"/>
  <c r="AV62" i="19"/>
  <c r="AW30" i="6"/>
  <c r="AU62" i="19"/>
  <c r="AV30" i="6"/>
  <c r="AT62" i="19"/>
  <c r="AU30" i="6"/>
  <c r="AS62" i="19"/>
  <c r="AT30" i="6"/>
  <c r="AR62" i="19"/>
  <c r="AS30" i="6"/>
  <c r="AQ62" i="19"/>
  <c r="AR30" i="6"/>
  <c r="AP62" i="19"/>
  <c r="AQ30" i="6"/>
  <c r="AO62" i="19"/>
  <c r="AP30" i="6"/>
  <c r="AN62" i="19"/>
  <c r="AO30" i="6"/>
  <c r="AM62" i="19"/>
  <c r="AN30" i="6"/>
  <c r="AL62" i="19"/>
  <c r="AM30" i="6"/>
  <c r="AK62" i="19"/>
  <c r="AL30" i="6"/>
  <c r="AJ62" i="19"/>
  <c r="AK30" i="6"/>
  <c r="AI62" i="19"/>
  <c r="AJ30" i="6"/>
  <c r="AH62" i="19"/>
  <c r="AI30" i="6"/>
  <c r="AG62" i="19"/>
  <c r="AH30" i="6"/>
  <c r="AF62" i="19"/>
  <c r="AG30" i="6"/>
  <c r="AE62" i="19"/>
  <c r="AF30" i="6"/>
  <c r="AD62" i="19"/>
  <c r="AE30" i="6"/>
  <c r="AC62" i="19"/>
  <c r="AD30" i="6"/>
  <c r="AB62" i="19"/>
  <c r="AC30" i="6"/>
  <c r="AA62" i="19"/>
  <c r="AB30" i="6"/>
  <c r="Z62" i="19"/>
  <c r="AA30" i="6"/>
  <c r="Y62" i="19"/>
  <c r="Z30" i="6"/>
  <c r="X62" i="19"/>
  <c r="Y30" i="6"/>
  <c r="W62" i="19"/>
  <c r="X30" i="6"/>
  <c r="V62" i="19"/>
  <c r="W30" i="6"/>
  <c r="U62" i="19"/>
  <c r="V30" i="6"/>
  <c r="K62" i="19"/>
  <c r="L30" i="6"/>
  <c r="T62" i="19"/>
  <c r="U30" i="6"/>
  <c r="S62" i="19"/>
  <c r="T30" i="6"/>
  <c r="R62" i="19"/>
  <c r="S30" i="6"/>
  <c r="Q62" i="19"/>
  <c r="R30" i="6"/>
  <c r="P62" i="19"/>
  <c r="Q30" i="6"/>
  <c r="O62" i="19"/>
  <c r="P30" i="6"/>
  <c r="N62" i="19"/>
  <c r="O30" i="6"/>
  <c r="M62" i="19"/>
  <c r="N30" i="6"/>
  <c r="L62" i="19"/>
  <c r="M30" i="6"/>
  <c r="L137" i="10"/>
  <c r="L138" i="10"/>
  <c r="K137" i="10"/>
  <c r="K138" i="10"/>
  <c r="M137" i="10"/>
  <c r="M138" i="10"/>
  <c r="N137" i="10"/>
  <c r="N138" i="10"/>
  <c r="O137" i="10"/>
  <c r="O138" i="10"/>
  <c r="P137" i="10"/>
  <c r="P138" i="10"/>
  <c r="Q137" i="10"/>
  <c r="Q138" i="10"/>
  <c r="R137" i="10"/>
  <c r="R138" i="10"/>
  <c r="S137" i="10"/>
  <c r="S138" i="10"/>
  <c r="T137" i="10"/>
  <c r="T138" i="10"/>
  <c r="U137" i="10"/>
  <c r="U138" i="10"/>
  <c r="V137" i="10"/>
  <c r="V138" i="10"/>
  <c r="W137" i="10"/>
  <c r="W138" i="10"/>
  <c r="X137" i="10"/>
  <c r="X138" i="10"/>
  <c r="Y137" i="10"/>
  <c r="Y138" i="10"/>
  <c r="Z137" i="10"/>
  <c r="Z138" i="10"/>
  <c r="AA137" i="10"/>
  <c r="AA138" i="10"/>
  <c r="AB137" i="10"/>
  <c r="AB138" i="10"/>
  <c r="AC137" i="10"/>
  <c r="AC138" i="10"/>
  <c r="AD137" i="10"/>
  <c r="AD138" i="10"/>
  <c r="AE137" i="10"/>
  <c r="AE138" i="10"/>
  <c r="AF137" i="10"/>
  <c r="AF138" i="10"/>
  <c r="AG137" i="10"/>
  <c r="AG138" i="10"/>
  <c r="AH137" i="10"/>
  <c r="AH138" i="10"/>
  <c r="AI137" i="10"/>
  <c r="AI138" i="10"/>
  <c r="AJ137" i="10"/>
  <c r="AJ138" i="10"/>
  <c r="AK137" i="10"/>
  <c r="AK138" i="10"/>
  <c r="AL137" i="10"/>
  <c r="AL138" i="10"/>
  <c r="AM137" i="10"/>
  <c r="AM138" i="10"/>
  <c r="AN137" i="10"/>
  <c r="AN138" i="10"/>
  <c r="AO137" i="10"/>
  <c r="AO138" i="10"/>
  <c r="AP137" i="10"/>
  <c r="AP138" i="10"/>
  <c r="AQ137" i="10"/>
  <c r="AQ138" i="10"/>
  <c r="AR137" i="10"/>
  <c r="AR138" i="10"/>
  <c r="AS137" i="10"/>
  <c r="AS138" i="10"/>
  <c r="AT137" i="10"/>
  <c r="AT138" i="10"/>
  <c r="AU137" i="10"/>
  <c r="AU138" i="10"/>
  <c r="AV137" i="10"/>
  <c r="AV138" i="10"/>
  <c r="AW137" i="10"/>
  <c r="AW138" i="10"/>
  <c r="AX137" i="10"/>
  <c r="AX138" i="10"/>
  <c r="AY137" i="10"/>
  <c r="AY138" i="10"/>
  <c r="AZ137" i="10"/>
  <c r="AZ138" i="10"/>
  <c r="BA137" i="10"/>
  <c r="BA138" i="10"/>
  <c r="BB137" i="10"/>
  <c r="BB138" i="10"/>
  <c r="BC137" i="10"/>
  <c r="BC138" i="10"/>
  <c r="BD137" i="10"/>
  <c r="BD138" i="10"/>
  <c r="BE137" i="10"/>
  <c r="BE138" i="10"/>
  <c r="BF137" i="10"/>
  <c r="BF138" i="10"/>
  <c r="BG137" i="10"/>
  <c r="BG138" i="10"/>
  <c r="BH137" i="10"/>
  <c r="BH138" i="10"/>
  <c r="BI137" i="10"/>
  <c r="BI138" i="10"/>
  <c r="BJ137" i="10"/>
  <c r="BJ138" i="10"/>
  <c r="BK137" i="10"/>
  <c r="BK138" i="10"/>
  <c r="BL137" i="10"/>
  <c r="BL138" i="10"/>
  <c r="BM137" i="10"/>
  <c r="BM138" i="10"/>
  <c r="BN137" i="10"/>
  <c r="BN138" i="10"/>
  <c r="BO137" i="10"/>
  <c r="BO138" i="10"/>
  <c r="BP137" i="10"/>
  <c r="BP138" i="10"/>
  <c r="BQ137" i="10"/>
  <c r="BQ138" i="10"/>
  <c r="BR137" i="10"/>
  <c r="BR138" i="10"/>
  <c r="BS137" i="10"/>
  <c r="BS138" i="10"/>
  <c r="BT137" i="10"/>
  <c r="BT138" i="10"/>
  <c r="BU137" i="10"/>
  <c r="BU138" i="10"/>
  <c r="BV137" i="10"/>
  <c r="BV138" i="10"/>
  <c r="BW137" i="10"/>
  <c r="BW138" i="10"/>
  <c r="BX137" i="10"/>
  <c r="BX138" i="10"/>
  <c r="BY137" i="10"/>
  <c r="BY138" i="10"/>
  <c r="BZ137" i="10"/>
  <c r="BZ138" i="10"/>
  <c r="CA137" i="10"/>
  <c r="CA138" i="10"/>
  <c r="CB137" i="10"/>
  <c r="CB138" i="10"/>
  <c r="CC137" i="10"/>
  <c r="CC138" i="10"/>
  <c r="CD137" i="10"/>
  <c r="CD138" i="10"/>
  <c r="CE137" i="10"/>
  <c r="CE138" i="10"/>
  <c r="CF137" i="10"/>
  <c r="CF138" i="10"/>
  <c r="CG137" i="10"/>
  <c r="CG138" i="10"/>
  <c r="CH137" i="10"/>
  <c r="CH138" i="10"/>
  <c r="CI137" i="10"/>
  <c r="CI138" i="10"/>
  <c r="CJ137" i="10"/>
  <c r="CJ138" i="10"/>
  <c r="CK137" i="10"/>
  <c r="CK138" i="10"/>
  <c r="CL137" i="10"/>
  <c r="CL138" i="10"/>
  <c r="CM137" i="10"/>
  <c r="CM138" i="10"/>
  <c r="CN137" i="10"/>
  <c r="CN138" i="10"/>
  <c r="CO137" i="10"/>
  <c r="CO138" i="10"/>
  <c r="CP137" i="10"/>
  <c r="CP138" i="10"/>
  <c r="CQ137" i="10"/>
  <c r="CQ138" i="10"/>
  <c r="CR137" i="10"/>
  <c r="CR138" i="10"/>
  <c r="CS137" i="10"/>
  <c r="CS138" i="10"/>
  <c r="CT137" i="10"/>
  <c r="CT138" i="10"/>
  <c r="CU137" i="10"/>
  <c r="CU138" i="10"/>
  <c r="CV137" i="10"/>
  <c r="CV138" i="10"/>
  <c r="CW137" i="10"/>
  <c r="CW138" i="10"/>
  <c r="CX137" i="10"/>
  <c r="CX138" i="10"/>
  <c r="CY137" i="10"/>
  <c r="CY138" i="10"/>
  <c r="CZ137" i="10"/>
  <c r="CZ138" i="10"/>
  <c r="DA137" i="10"/>
  <c r="DA138" i="10"/>
  <c r="DB137" i="10"/>
  <c r="DB138" i="10"/>
  <c r="DC137" i="10"/>
  <c r="DC138" i="10"/>
  <c r="DD137" i="10"/>
  <c r="DD138" i="10"/>
  <c r="DE137" i="10"/>
  <c r="DE138" i="10"/>
  <c r="DF137" i="10"/>
  <c r="DF138" i="10"/>
  <c r="I138" i="10"/>
  <c r="F142" i="10"/>
  <c r="G140" i="10"/>
  <c r="F116" i="10"/>
  <c r="F12" i="6"/>
  <c r="M142" i="10"/>
  <c r="M141" i="10"/>
  <c r="M116" i="10"/>
  <c r="N12" i="6"/>
  <c r="N142" i="10"/>
  <c r="N141" i="10"/>
  <c r="N116" i="10"/>
  <c r="O12" i="6"/>
  <c r="O142" i="10"/>
  <c r="O141" i="10"/>
  <c r="O116" i="10"/>
  <c r="P12" i="6"/>
  <c r="P142" i="10"/>
  <c r="P141" i="10"/>
  <c r="P116" i="10"/>
  <c r="Q12" i="6"/>
  <c r="Q142" i="10"/>
  <c r="Q141" i="10"/>
  <c r="Q116" i="10"/>
  <c r="R12" i="6"/>
  <c r="R142" i="10"/>
  <c r="R141" i="10"/>
  <c r="R116" i="10"/>
  <c r="S12" i="6"/>
  <c r="S142" i="10"/>
  <c r="S141" i="10"/>
  <c r="S116" i="10"/>
  <c r="T12" i="6"/>
  <c r="T142" i="10"/>
  <c r="T141" i="10"/>
  <c r="T116" i="10"/>
  <c r="U12" i="6"/>
  <c r="U142" i="10"/>
  <c r="U141" i="10"/>
  <c r="U116" i="10"/>
  <c r="V12" i="6"/>
  <c r="V142" i="10"/>
  <c r="V141" i="10"/>
  <c r="V116" i="10"/>
  <c r="W12" i="6"/>
  <c r="W142" i="10"/>
  <c r="W141" i="10"/>
  <c r="W116" i="10"/>
  <c r="X12" i="6"/>
  <c r="X142" i="10"/>
  <c r="X141" i="10"/>
  <c r="X116" i="10"/>
  <c r="Y12" i="6"/>
  <c r="Y142" i="10"/>
  <c r="Y141" i="10"/>
  <c r="Y116" i="10"/>
  <c r="Z12" i="6"/>
  <c r="Z142" i="10"/>
  <c r="Z141" i="10"/>
  <c r="Z116" i="10"/>
  <c r="AA12" i="6"/>
  <c r="AA142" i="10"/>
  <c r="AA141" i="10"/>
  <c r="AA116" i="10"/>
  <c r="AB12" i="6"/>
  <c r="AB142" i="10"/>
  <c r="AB141" i="10"/>
  <c r="AB116" i="10"/>
  <c r="AC12" i="6"/>
  <c r="AC142" i="10"/>
  <c r="AC141" i="10"/>
  <c r="AC116" i="10"/>
  <c r="AD12" i="6"/>
  <c r="AD142" i="10"/>
  <c r="AD141" i="10"/>
  <c r="AD116" i="10"/>
  <c r="AE12" i="6"/>
  <c r="AE142" i="10"/>
  <c r="AE141" i="10"/>
  <c r="AE116" i="10"/>
  <c r="AF12" i="6"/>
  <c r="AF142" i="10"/>
  <c r="AF141" i="10"/>
  <c r="AF116" i="10"/>
  <c r="AG12" i="6"/>
  <c r="AG142" i="10"/>
  <c r="AG141" i="10"/>
  <c r="AG116" i="10"/>
  <c r="AH12" i="6"/>
  <c r="AH142" i="10"/>
  <c r="AH141" i="10"/>
  <c r="AH116" i="10"/>
  <c r="AI12" i="6"/>
  <c r="AI142" i="10"/>
  <c r="AI141" i="10"/>
  <c r="AI116" i="10"/>
  <c r="AJ12" i="6"/>
  <c r="AJ142" i="10"/>
  <c r="AJ141" i="10"/>
  <c r="AJ116" i="10"/>
  <c r="AK12" i="6"/>
  <c r="AK142" i="10"/>
  <c r="AK141" i="10"/>
  <c r="AK116" i="10"/>
  <c r="AL12" i="6"/>
  <c r="AL142" i="10"/>
  <c r="AL141" i="10"/>
  <c r="AL116" i="10"/>
  <c r="AM12" i="6"/>
  <c r="AM142" i="10"/>
  <c r="AM141" i="10"/>
  <c r="AM116" i="10"/>
  <c r="AN12" i="6"/>
  <c r="AN142" i="10"/>
  <c r="AN141" i="10"/>
  <c r="AN116" i="10"/>
  <c r="AO12" i="6"/>
  <c r="AO142" i="10"/>
  <c r="AO141" i="10"/>
  <c r="AO116" i="10"/>
  <c r="AP12" i="6"/>
  <c r="AP142" i="10"/>
  <c r="AP141" i="10"/>
  <c r="AP116" i="10"/>
  <c r="AQ12" i="6"/>
  <c r="AQ142" i="10"/>
  <c r="AQ141" i="10"/>
  <c r="AQ116" i="10"/>
  <c r="AR12" i="6"/>
  <c r="AR142" i="10"/>
  <c r="AR141" i="10"/>
  <c r="AR116" i="10"/>
  <c r="AS12" i="6"/>
  <c r="AS142" i="10"/>
  <c r="AS141" i="10"/>
  <c r="AS116" i="10"/>
  <c r="AT12" i="6"/>
  <c r="AT142" i="10"/>
  <c r="AT141" i="10"/>
  <c r="AT116" i="10"/>
  <c r="AU12" i="6"/>
  <c r="AU142" i="10"/>
  <c r="AU141" i="10"/>
  <c r="AU116" i="10"/>
  <c r="AV12" i="6"/>
  <c r="AV142" i="10"/>
  <c r="AV141" i="10"/>
  <c r="AV116" i="10"/>
  <c r="AW12" i="6"/>
  <c r="AW142" i="10"/>
  <c r="AW141" i="10"/>
  <c r="AW116" i="10"/>
  <c r="AX12" i="6"/>
  <c r="AX142" i="10"/>
  <c r="AX141" i="10"/>
  <c r="AX116" i="10"/>
  <c r="AY12" i="6"/>
  <c r="AY142" i="10"/>
  <c r="AY141" i="10"/>
  <c r="AY116" i="10"/>
  <c r="AZ12" i="6"/>
  <c r="AZ142" i="10"/>
  <c r="AZ141" i="10"/>
  <c r="AZ116" i="10"/>
  <c r="BA12" i="6"/>
  <c r="BA142" i="10"/>
  <c r="BA141" i="10"/>
  <c r="BA116" i="10"/>
  <c r="BB12" i="6"/>
  <c r="BB142" i="10"/>
  <c r="BB141" i="10"/>
  <c r="BB116" i="10"/>
  <c r="BC12" i="6"/>
  <c r="BC142" i="10"/>
  <c r="BC141" i="10"/>
  <c r="BC116" i="10"/>
  <c r="BD12" i="6"/>
  <c r="BD142" i="10"/>
  <c r="BD141" i="10"/>
  <c r="BD116" i="10"/>
  <c r="BE12" i="6"/>
  <c r="BE142" i="10"/>
  <c r="BE141" i="10"/>
  <c r="BE116" i="10"/>
  <c r="BF12" i="6"/>
  <c r="BF142" i="10"/>
  <c r="BF141" i="10"/>
  <c r="BF116" i="10"/>
  <c r="BG12" i="6"/>
  <c r="BG142" i="10"/>
  <c r="BG141" i="10"/>
  <c r="BG116" i="10"/>
  <c r="BH12" i="6"/>
  <c r="BH142" i="10"/>
  <c r="BH141" i="10"/>
  <c r="BH116" i="10"/>
  <c r="BI12" i="6"/>
  <c r="BI142" i="10"/>
  <c r="BI141" i="10"/>
  <c r="BI116" i="10"/>
  <c r="BJ12" i="6"/>
  <c r="BJ142" i="10"/>
  <c r="BJ141" i="10"/>
  <c r="BJ116" i="10"/>
  <c r="BK12" i="6"/>
  <c r="BK142" i="10"/>
  <c r="BK141" i="10"/>
  <c r="BK116" i="10"/>
  <c r="BL12" i="6"/>
  <c r="BL142" i="10"/>
  <c r="BL141" i="10"/>
  <c r="BL116" i="10"/>
  <c r="BM12" i="6"/>
  <c r="BM142" i="10"/>
  <c r="BM141" i="10"/>
  <c r="BM116" i="10"/>
  <c r="BN12" i="6"/>
  <c r="BN142" i="10"/>
  <c r="BN141" i="10"/>
  <c r="BN116" i="10"/>
  <c r="BO12" i="6"/>
  <c r="BO142" i="10"/>
  <c r="BO141" i="10"/>
  <c r="BO116" i="10"/>
  <c r="BP12" i="6"/>
  <c r="BP142" i="10"/>
  <c r="BP141" i="10"/>
  <c r="BP116" i="10"/>
  <c r="BQ12" i="6"/>
  <c r="BQ142" i="10"/>
  <c r="BQ141" i="10"/>
  <c r="BQ116" i="10"/>
  <c r="BR12" i="6"/>
  <c r="BR142" i="10"/>
  <c r="BR141" i="10"/>
  <c r="BR116" i="10"/>
  <c r="BS12" i="6"/>
  <c r="BS142" i="10"/>
  <c r="BS141" i="10"/>
  <c r="BS116" i="10"/>
  <c r="BT12" i="6"/>
  <c r="BT142" i="10"/>
  <c r="BT141" i="10"/>
  <c r="BT116" i="10"/>
  <c r="BU12" i="6"/>
  <c r="BU142" i="10"/>
  <c r="BU141" i="10"/>
  <c r="BU116" i="10"/>
  <c r="BV12" i="6"/>
  <c r="BV142" i="10"/>
  <c r="BV141" i="10"/>
  <c r="BV116" i="10"/>
  <c r="BW12" i="6"/>
  <c r="BW142" i="10"/>
  <c r="BW141" i="10"/>
  <c r="BW116" i="10"/>
  <c r="BX12" i="6"/>
  <c r="BX142" i="10"/>
  <c r="BX141" i="10"/>
  <c r="BX116" i="10"/>
  <c r="BY12" i="6"/>
  <c r="BY142" i="10"/>
  <c r="BY141" i="10"/>
  <c r="BY116" i="10"/>
  <c r="BZ12" i="6"/>
  <c r="BZ142" i="10"/>
  <c r="BZ141" i="10"/>
  <c r="BZ116" i="10"/>
  <c r="CA12" i="6"/>
  <c r="CA142" i="10"/>
  <c r="CA141" i="10"/>
  <c r="CA116" i="10"/>
  <c r="CB12" i="6"/>
  <c r="CB142" i="10"/>
  <c r="CB141" i="10"/>
  <c r="CB116" i="10"/>
  <c r="CC12" i="6"/>
  <c r="CC142" i="10"/>
  <c r="CC141" i="10"/>
  <c r="CC116" i="10"/>
  <c r="CD12" i="6"/>
  <c r="CD142" i="10"/>
  <c r="CD141" i="10"/>
  <c r="CD116" i="10"/>
  <c r="CE12" i="6"/>
  <c r="CE142" i="10"/>
  <c r="CE141" i="10"/>
  <c r="CE116" i="10"/>
  <c r="CF12" i="6"/>
  <c r="CF142" i="10"/>
  <c r="CF141" i="10"/>
  <c r="CF116" i="10"/>
  <c r="CG12" i="6"/>
  <c r="CG142" i="10"/>
  <c r="CG141" i="10"/>
  <c r="CG116" i="10"/>
  <c r="CH12" i="6"/>
  <c r="CH142" i="10"/>
  <c r="CH141" i="10"/>
  <c r="CH116" i="10"/>
  <c r="CI12" i="6"/>
  <c r="CI142" i="10"/>
  <c r="CI141" i="10"/>
  <c r="CI116" i="10"/>
  <c r="CJ12" i="6"/>
  <c r="CJ142" i="10"/>
  <c r="CJ141" i="10"/>
  <c r="CJ116" i="10"/>
  <c r="CK12" i="6"/>
  <c r="CK142" i="10"/>
  <c r="CK141" i="10"/>
  <c r="CK116" i="10"/>
  <c r="CL12" i="6"/>
  <c r="CL142" i="10"/>
  <c r="CL141" i="10"/>
  <c r="CL116" i="10"/>
  <c r="CM12" i="6"/>
  <c r="CM142" i="10"/>
  <c r="CM141" i="10"/>
  <c r="CM116" i="10"/>
  <c r="CN12" i="6"/>
  <c r="CN142" i="10"/>
  <c r="CN141" i="10"/>
  <c r="CN116" i="10"/>
  <c r="CO12" i="6"/>
  <c r="CO142" i="10"/>
  <c r="CO141" i="10"/>
  <c r="CO116" i="10"/>
  <c r="CP12" i="6"/>
  <c r="CP142" i="10"/>
  <c r="CP141" i="10"/>
  <c r="CP116" i="10"/>
  <c r="CQ12" i="6"/>
  <c r="CQ142" i="10"/>
  <c r="CQ141" i="10"/>
  <c r="CQ116" i="10"/>
  <c r="CR12" i="6"/>
  <c r="CR142" i="10"/>
  <c r="CR141" i="10"/>
  <c r="CR116" i="10"/>
  <c r="CS12" i="6"/>
  <c r="CS142" i="10"/>
  <c r="CS141" i="10"/>
  <c r="CS116" i="10"/>
  <c r="CT12" i="6"/>
  <c r="CT142" i="10"/>
  <c r="CT141" i="10"/>
  <c r="CT116" i="10"/>
  <c r="CU12" i="6"/>
  <c r="CU142" i="10"/>
  <c r="CU141" i="10"/>
  <c r="CU116" i="10"/>
  <c r="CV12" i="6"/>
  <c r="CV142" i="10"/>
  <c r="CV141" i="10"/>
  <c r="CV116" i="10"/>
  <c r="CW12" i="6"/>
  <c r="CW142" i="10"/>
  <c r="CW141" i="10"/>
  <c r="CW116" i="10"/>
  <c r="CX12" i="6"/>
  <c r="CX142" i="10"/>
  <c r="CX141" i="10"/>
  <c r="CX116" i="10"/>
  <c r="CY12" i="6"/>
  <c r="CY142" i="10"/>
  <c r="CY141" i="10"/>
  <c r="CY116" i="10"/>
  <c r="CZ12" i="6"/>
  <c r="CZ142" i="10"/>
  <c r="CZ141" i="10"/>
  <c r="CZ116" i="10"/>
  <c r="DA12" i="6"/>
  <c r="DA142" i="10"/>
  <c r="DA141" i="10"/>
  <c r="DA116" i="10"/>
  <c r="DB12" i="6"/>
  <c r="DB142" i="10"/>
  <c r="DB141" i="10"/>
  <c r="DB116" i="10"/>
  <c r="DC12" i="6"/>
  <c r="DC142" i="10"/>
  <c r="DC141" i="10"/>
  <c r="DC116" i="10"/>
  <c r="DD12" i="6"/>
  <c r="DD142" i="10"/>
  <c r="DD141" i="10"/>
  <c r="DD116" i="10"/>
  <c r="DE12" i="6"/>
  <c r="DE142" i="10"/>
  <c r="DE141" i="10"/>
  <c r="DE116" i="10"/>
  <c r="DF12" i="6"/>
  <c r="DF142" i="10"/>
  <c r="DF141" i="10"/>
  <c r="DF116" i="10"/>
  <c r="DG12" i="6"/>
  <c r="L142" i="10"/>
  <c r="L141" i="10"/>
  <c r="L116" i="10"/>
  <c r="M12" i="6"/>
  <c r="K142" i="10"/>
  <c r="K141" i="10"/>
  <c r="K116" i="10"/>
  <c r="L12" i="6"/>
  <c r="K58" i="21"/>
  <c r="I64" i="21"/>
  <c r="H64" i="21"/>
  <c r="H62" i="21"/>
  <c r="I83" i="21"/>
  <c r="F83" i="21"/>
  <c r="E83" i="21"/>
  <c r="D62" i="18"/>
  <c r="G32" i="20"/>
  <c r="G34" i="20"/>
  <c r="G36" i="20"/>
  <c r="G38" i="20"/>
  <c r="G40" i="20"/>
  <c r="G41" i="20"/>
  <c r="F41" i="20"/>
  <c r="F42" i="20"/>
  <c r="H36" i="20"/>
  <c r="I85" i="20"/>
  <c r="F85" i="20"/>
  <c r="G86" i="20"/>
  <c r="G85" i="20"/>
  <c r="H85" i="20"/>
  <c r="L9" i="20"/>
  <c r="L69" i="20"/>
  <c r="L14" i="20"/>
  <c r="L70" i="20"/>
  <c r="L22" i="20"/>
  <c r="L20" i="20"/>
  <c r="L71" i="20"/>
  <c r="L24" i="20"/>
  <c r="L72" i="20"/>
  <c r="L28" i="20"/>
  <c r="L73" i="20"/>
  <c r="L43" i="20"/>
  <c r="L74" i="20"/>
  <c r="L56" i="20"/>
  <c r="L54" i="20"/>
  <c r="L75" i="20"/>
  <c r="L78" i="20"/>
  <c r="M9" i="20"/>
  <c r="M69" i="20"/>
  <c r="M14" i="20"/>
  <c r="M70" i="20"/>
  <c r="M22" i="20"/>
  <c r="M20" i="20"/>
  <c r="M71" i="20"/>
  <c r="M24" i="20"/>
  <c r="M72" i="20"/>
  <c r="M28" i="20"/>
  <c r="M73" i="20"/>
  <c r="M43" i="20"/>
  <c r="M74" i="20"/>
  <c r="M56" i="20"/>
  <c r="M54" i="20"/>
  <c r="M75" i="20"/>
  <c r="M78" i="20"/>
  <c r="N9" i="20"/>
  <c r="N69" i="20"/>
  <c r="N14" i="20"/>
  <c r="N70" i="20"/>
  <c r="N22" i="20"/>
  <c r="N20" i="20"/>
  <c r="N71" i="20"/>
  <c r="N24" i="20"/>
  <c r="N72" i="20"/>
  <c r="N28" i="20"/>
  <c r="N73" i="20"/>
  <c r="N43" i="20"/>
  <c r="N74" i="20"/>
  <c r="N56" i="20"/>
  <c r="N54" i="20"/>
  <c r="N75" i="20"/>
  <c r="N78" i="20"/>
  <c r="O9" i="20"/>
  <c r="O69" i="20"/>
  <c r="O14" i="20"/>
  <c r="O70" i="20"/>
  <c r="O22" i="20"/>
  <c r="O20" i="20"/>
  <c r="O71" i="20"/>
  <c r="O24" i="20"/>
  <c r="O72" i="20"/>
  <c r="O28" i="20"/>
  <c r="O73" i="20"/>
  <c r="O43" i="20"/>
  <c r="O74" i="20"/>
  <c r="O56" i="20"/>
  <c r="O54" i="20"/>
  <c r="O75" i="20"/>
  <c r="O78" i="20"/>
  <c r="P9" i="20"/>
  <c r="P69" i="20"/>
  <c r="P14" i="20"/>
  <c r="P70" i="20"/>
  <c r="P22" i="20"/>
  <c r="P20" i="20"/>
  <c r="P71" i="20"/>
  <c r="P24" i="20"/>
  <c r="P72" i="20"/>
  <c r="P28" i="20"/>
  <c r="P73" i="20"/>
  <c r="P43" i="20"/>
  <c r="P74" i="20"/>
  <c r="P56" i="20"/>
  <c r="P54" i="20"/>
  <c r="P75" i="20"/>
  <c r="P78" i="20"/>
  <c r="Q9" i="20"/>
  <c r="Q69" i="20"/>
  <c r="Q14" i="20"/>
  <c r="Q70" i="20"/>
  <c r="Q22" i="20"/>
  <c r="Q20" i="20"/>
  <c r="Q71" i="20"/>
  <c r="Q24" i="20"/>
  <c r="Q72" i="20"/>
  <c r="Q28" i="20"/>
  <c r="Q73" i="20"/>
  <c r="Q43" i="20"/>
  <c r="Q74" i="20"/>
  <c r="Q56" i="20"/>
  <c r="Q54" i="20"/>
  <c r="Q75" i="20"/>
  <c r="Q78" i="20"/>
  <c r="R9" i="20"/>
  <c r="R69" i="20"/>
  <c r="R14" i="20"/>
  <c r="R70" i="20"/>
  <c r="R22" i="20"/>
  <c r="R20" i="20"/>
  <c r="R71" i="20"/>
  <c r="R24" i="20"/>
  <c r="R72" i="20"/>
  <c r="R28" i="20"/>
  <c r="R73" i="20"/>
  <c r="R43" i="20"/>
  <c r="R74" i="20"/>
  <c r="R56" i="20"/>
  <c r="R54" i="20"/>
  <c r="R75" i="20"/>
  <c r="R78" i="20"/>
  <c r="S9" i="20"/>
  <c r="S69" i="20"/>
  <c r="S14" i="20"/>
  <c r="S70" i="20"/>
  <c r="S22" i="20"/>
  <c r="S20" i="20"/>
  <c r="S71" i="20"/>
  <c r="S24" i="20"/>
  <c r="S72" i="20"/>
  <c r="S28" i="20"/>
  <c r="S73" i="20"/>
  <c r="S43" i="20"/>
  <c r="S74" i="20"/>
  <c r="S56" i="20"/>
  <c r="S54" i="20"/>
  <c r="S75" i="20"/>
  <c r="S78" i="20"/>
  <c r="T9" i="20"/>
  <c r="T69" i="20"/>
  <c r="T14" i="20"/>
  <c r="T70" i="20"/>
  <c r="T22" i="20"/>
  <c r="T20" i="20"/>
  <c r="T71" i="20"/>
  <c r="T24" i="20"/>
  <c r="T72" i="20"/>
  <c r="T28" i="20"/>
  <c r="T73" i="20"/>
  <c r="T43" i="20"/>
  <c r="T74" i="20"/>
  <c r="T56" i="20"/>
  <c r="T54" i="20"/>
  <c r="T75" i="20"/>
  <c r="T78" i="20"/>
  <c r="U9" i="20"/>
  <c r="U69" i="20"/>
  <c r="U14" i="20"/>
  <c r="U70" i="20"/>
  <c r="U22" i="20"/>
  <c r="U20" i="20"/>
  <c r="U71" i="20"/>
  <c r="U24" i="20"/>
  <c r="U72" i="20"/>
  <c r="U28" i="20"/>
  <c r="U73" i="20"/>
  <c r="U43" i="20"/>
  <c r="U74" i="20"/>
  <c r="U56" i="20"/>
  <c r="U54" i="20"/>
  <c r="U75" i="20"/>
  <c r="U78" i="20"/>
  <c r="V9" i="20"/>
  <c r="V69" i="20"/>
  <c r="V14" i="20"/>
  <c r="V70" i="20"/>
  <c r="V22" i="20"/>
  <c r="V20" i="20"/>
  <c r="V71" i="20"/>
  <c r="V24" i="20"/>
  <c r="V72" i="20"/>
  <c r="V28" i="20"/>
  <c r="V73" i="20"/>
  <c r="V43" i="20"/>
  <c r="V74" i="20"/>
  <c r="V56" i="20"/>
  <c r="V54" i="20"/>
  <c r="V75" i="20"/>
  <c r="V78" i="20"/>
  <c r="W9" i="20"/>
  <c r="W69" i="20"/>
  <c r="W14" i="20"/>
  <c r="W70" i="20"/>
  <c r="W22" i="20"/>
  <c r="W20" i="20"/>
  <c r="W71" i="20"/>
  <c r="W24" i="20"/>
  <c r="W72" i="20"/>
  <c r="W28" i="20"/>
  <c r="W73" i="20"/>
  <c r="W43" i="20"/>
  <c r="W74" i="20"/>
  <c r="W56" i="20"/>
  <c r="W54" i="20"/>
  <c r="W75" i="20"/>
  <c r="W78" i="20"/>
  <c r="X9" i="20"/>
  <c r="X69" i="20"/>
  <c r="X14" i="20"/>
  <c r="X70" i="20"/>
  <c r="X22" i="20"/>
  <c r="X20" i="20"/>
  <c r="X71" i="20"/>
  <c r="X24" i="20"/>
  <c r="X72" i="20"/>
  <c r="X28" i="20"/>
  <c r="X73" i="20"/>
  <c r="X43" i="20"/>
  <c r="X74" i="20"/>
  <c r="X56" i="20"/>
  <c r="X54" i="20"/>
  <c r="X75" i="20"/>
  <c r="X78" i="20"/>
  <c r="Y9" i="20"/>
  <c r="Y69" i="20"/>
  <c r="Y14" i="20"/>
  <c r="Y70" i="20"/>
  <c r="Y22" i="20"/>
  <c r="Y20" i="20"/>
  <c r="Y71" i="20"/>
  <c r="Y24" i="20"/>
  <c r="Y72" i="20"/>
  <c r="Y28" i="20"/>
  <c r="Y73" i="20"/>
  <c r="Y43" i="20"/>
  <c r="Y74" i="20"/>
  <c r="Y56" i="20"/>
  <c r="Y54" i="20"/>
  <c r="Y75" i="20"/>
  <c r="Y78" i="20"/>
  <c r="Z9" i="20"/>
  <c r="Z69" i="20"/>
  <c r="Z14" i="20"/>
  <c r="Z70" i="20"/>
  <c r="Z22" i="20"/>
  <c r="Z20" i="20"/>
  <c r="Z71" i="20"/>
  <c r="Z24" i="20"/>
  <c r="Z72" i="20"/>
  <c r="Z28" i="20"/>
  <c r="Z73" i="20"/>
  <c r="Z43" i="20"/>
  <c r="Z74" i="20"/>
  <c r="Z56" i="20"/>
  <c r="Z54" i="20"/>
  <c r="Z75" i="20"/>
  <c r="Z78" i="20"/>
  <c r="AA9" i="20"/>
  <c r="AA69" i="20"/>
  <c r="AA14" i="20"/>
  <c r="AA70" i="20"/>
  <c r="AA22" i="20"/>
  <c r="AA20" i="20"/>
  <c r="AA71" i="20"/>
  <c r="AA24" i="20"/>
  <c r="AA72" i="20"/>
  <c r="AA28" i="20"/>
  <c r="AA73" i="20"/>
  <c r="AA43" i="20"/>
  <c r="AA74" i="20"/>
  <c r="AA56" i="20"/>
  <c r="AA54" i="20"/>
  <c r="AA75" i="20"/>
  <c r="AA78" i="20"/>
  <c r="AB9" i="20"/>
  <c r="AB69" i="20"/>
  <c r="AB14" i="20"/>
  <c r="AB70" i="20"/>
  <c r="AB22" i="20"/>
  <c r="AB20" i="20"/>
  <c r="AB71" i="20"/>
  <c r="AB24" i="20"/>
  <c r="AB72" i="20"/>
  <c r="AB28" i="20"/>
  <c r="AB73" i="20"/>
  <c r="AB43" i="20"/>
  <c r="AB74" i="20"/>
  <c r="AB56" i="20"/>
  <c r="AB54" i="20"/>
  <c r="AB75" i="20"/>
  <c r="AB78" i="20"/>
  <c r="AC9" i="20"/>
  <c r="AC69" i="20"/>
  <c r="AC14" i="20"/>
  <c r="AC70" i="20"/>
  <c r="AC22" i="20"/>
  <c r="AC20" i="20"/>
  <c r="AC71" i="20"/>
  <c r="AC24" i="20"/>
  <c r="AC72" i="20"/>
  <c r="AC28" i="20"/>
  <c r="AC73" i="20"/>
  <c r="AC43" i="20"/>
  <c r="AC74" i="20"/>
  <c r="AC56" i="20"/>
  <c r="AC54" i="20"/>
  <c r="AC75" i="20"/>
  <c r="AC78" i="20"/>
  <c r="AD9" i="20"/>
  <c r="AD69" i="20"/>
  <c r="AD14" i="20"/>
  <c r="AD70" i="20"/>
  <c r="AD22" i="20"/>
  <c r="AD20" i="20"/>
  <c r="AD71" i="20"/>
  <c r="AD24" i="20"/>
  <c r="AD72" i="20"/>
  <c r="AD28" i="20"/>
  <c r="AD73" i="20"/>
  <c r="AD43" i="20"/>
  <c r="AD74" i="20"/>
  <c r="AD56" i="20"/>
  <c r="AD54" i="20"/>
  <c r="AD75" i="20"/>
  <c r="AD78" i="20"/>
  <c r="AE9" i="20"/>
  <c r="AE69" i="20"/>
  <c r="AE14" i="20"/>
  <c r="AE70" i="20"/>
  <c r="AE22" i="20"/>
  <c r="AE20" i="20"/>
  <c r="AE71" i="20"/>
  <c r="AE24" i="20"/>
  <c r="AE72" i="20"/>
  <c r="AE28" i="20"/>
  <c r="AE73" i="20"/>
  <c r="AE43" i="20"/>
  <c r="AE74" i="20"/>
  <c r="AE56" i="20"/>
  <c r="AE54" i="20"/>
  <c r="AE75" i="20"/>
  <c r="AE78" i="20"/>
  <c r="AF9" i="20"/>
  <c r="AF69" i="20"/>
  <c r="AF14" i="20"/>
  <c r="AF70" i="20"/>
  <c r="AF22" i="20"/>
  <c r="AF20" i="20"/>
  <c r="AF71" i="20"/>
  <c r="AF24" i="20"/>
  <c r="AF72" i="20"/>
  <c r="AF28" i="20"/>
  <c r="AF73" i="20"/>
  <c r="AF43" i="20"/>
  <c r="AF74" i="20"/>
  <c r="AF56" i="20"/>
  <c r="AF54" i="20"/>
  <c r="AF75" i="20"/>
  <c r="AF78" i="20"/>
  <c r="AG9" i="20"/>
  <c r="AG69" i="20"/>
  <c r="AG14" i="20"/>
  <c r="AG70" i="20"/>
  <c r="AG22" i="20"/>
  <c r="AG20" i="20"/>
  <c r="AG71" i="20"/>
  <c r="AG24" i="20"/>
  <c r="AG72" i="20"/>
  <c r="AG28" i="20"/>
  <c r="AG73" i="20"/>
  <c r="AG43" i="20"/>
  <c r="AG74" i="20"/>
  <c r="AG56" i="20"/>
  <c r="AG54" i="20"/>
  <c r="AG75" i="20"/>
  <c r="AG78" i="20"/>
  <c r="AH9" i="20"/>
  <c r="AH69" i="20"/>
  <c r="AH14" i="20"/>
  <c r="AH70" i="20"/>
  <c r="AH22" i="20"/>
  <c r="AH20" i="20"/>
  <c r="AH71" i="20"/>
  <c r="AH24" i="20"/>
  <c r="AH72" i="20"/>
  <c r="AH28" i="20"/>
  <c r="AH73" i="20"/>
  <c r="AH43" i="20"/>
  <c r="AH74" i="20"/>
  <c r="AH56" i="20"/>
  <c r="AH54" i="20"/>
  <c r="AH75" i="20"/>
  <c r="AH78" i="20"/>
  <c r="AI9" i="20"/>
  <c r="AI69" i="20"/>
  <c r="AI14" i="20"/>
  <c r="AI70" i="20"/>
  <c r="AI22" i="20"/>
  <c r="AI20" i="20"/>
  <c r="AI71" i="20"/>
  <c r="AI24" i="20"/>
  <c r="AI72" i="20"/>
  <c r="AI28" i="20"/>
  <c r="AI73" i="20"/>
  <c r="AI43" i="20"/>
  <c r="AI74" i="20"/>
  <c r="AI56" i="20"/>
  <c r="AI54" i="20"/>
  <c r="AI75" i="20"/>
  <c r="AI78" i="20"/>
  <c r="AJ9" i="20"/>
  <c r="AJ69" i="20"/>
  <c r="AJ14" i="20"/>
  <c r="AJ70" i="20"/>
  <c r="AJ22" i="20"/>
  <c r="AJ20" i="20"/>
  <c r="AJ71" i="20"/>
  <c r="AJ24" i="20"/>
  <c r="AJ72" i="20"/>
  <c r="AJ28" i="20"/>
  <c r="AJ73" i="20"/>
  <c r="AJ43" i="20"/>
  <c r="AJ74" i="20"/>
  <c r="AJ56" i="20"/>
  <c r="AJ54" i="20"/>
  <c r="AJ75" i="20"/>
  <c r="AJ78" i="20"/>
  <c r="AK9" i="20"/>
  <c r="AK69" i="20"/>
  <c r="AK14" i="20"/>
  <c r="AK70" i="20"/>
  <c r="AK22" i="20"/>
  <c r="AK20" i="20"/>
  <c r="AK71" i="20"/>
  <c r="AK24" i="20"/>
  <c r="AK72" i="20"/>
  <c r="AK28" i="20"/>
  <c r="AK73" i="20"/>
  <c r="AK43" i="20"/>
  <c r="AK74" i="20"/>
  <c r="AK56" i="20"/>
  <c r="AK54" i="20"/>
  <c r="AK75" i="20"/>
  <c r="AK78" i="20"/>
  <c r="AL9" i="20"/>
  <c r="AL69" i="20"/>
  <c r="AL14" i="20"/>
  <c r="AL70" i="20"/>
  <c r="AL22" i="20"/>
  <c r="AL20" i="20"/>
  <c r="AL71" i="20"/>
  <c r="AL24" i="20"/>
  <c r="AL72" i="20"/>
  <c r="AL28" i="20"/>
  <c r="AL73" i="20"/>
  <c r="AL43" i="20"/>
  <c r="AL74" i="20"/>
  <c r="AL56" i="20"/>
  <c r="AL54" i="20"/>
  <c r="AL75" i="20"/>
  <c r="AL78" i="20"/>
  <c r="AM9" i="20"/>
  <c r="AM69" i="20"/>
  <c r="AM14" i="20"/>
  <c r="AM70" i="20"/>
  <c r="AM22" i="20"/>
  <c r="AM20" i="20"/>
  <c r="AM71" i="20"/>
  <c r="AM24" i="20"/>
  <c r="AM72" i="20"/>
  <c r="AM28" i="20"/>
  <c r="AM73" i="20"/>
  <c r="AM43" i="20"/>
  <c r="AM74" i="20"/>
  <c r="AM56" i="20"/>
  <c r="AM54" i="20"/>
  <c r="AM75" i="20"/>
  <c r="AM78" i="20"/>
  <c r="AN9" i="20"/>
  <c r="AN69" i="20"/>
  <c r="AN14" i="20"/>
  <c r="AN70" i="20"/>
  <c r="AN22" i="20"/>
  <c r="AN20" i="20"/>
  <c r="AN71" i="20"/>
  <c r="AN24" i="20"/>
  <c r="AN72" i="20"/>
  <c r="AN28" i="20"/>
  <c r="AN73" i="20"/>
  <c r="AN43" i="20"/>
  <c r="AN74" i="20"/>
  <c r="AN56" i="20"/>
  <c r="AN54" i="20"/>
  <c r="AN75" i="20"/>
  <c r="AN78" i="20"/>
  <c r="AO9" i="20"/>
  <c r="AO69" i="20"/>
  <c r="AO14" i="20"/>
  <c r="AO70" i="20"/>
  <c r="AO22" i="20"/>
  <c r="AO20" i="20"/>
  <c r="AO71" i="20"/>
  <c r="AO24" i="20"/>
  <c r="AO72" i="20"/>
  <c r="AO28" i="20"/>
  <c r="AO73" i="20"/>
  <c r="AO43" i="20"/>
  <c r="AO74" i="20"/>
  <c r="AO56" i="20"/>
  <c r="AO54" i="20"/>
  <c r="AO75" i="20"/>
  <c r="AO78" i="20"/>
  <c r="AP9" i="20"/>
  <c r="AP69" i="20"/>
  <c r="AP14" i="20"/>
  <c r="AP70" i="20"/>
  <c r="AP22" i="20"/>
  <c r="AP20" i="20"/>
  <c r="AP71" i="20"/>
  <c r="AP24" i="20"/>
  <c r="AP72" i="20"/>
  <c r="AP28" i="20"/>
  <c r="AP73" i="20"/>
  <c r="AP43" i="20"/>
  <c r="AP74" i="20"/>
  <c r="AP56" i="20"/>
  <c r="AP54" i="20"/>
  <c r="AP75" i="20"/>
  <c r="AP78" i="20"/>
  <c r="AQ9" i="20"/>
  <c r="AQ69" i="20"/>
  <c r="AQ14" i="20"/>
  <c r="AQ70" i="20"/>
  <c r="AQ22" i="20"/>
  <c r="AQ20" i="20"/>
  <c r="AQ71" i="20"/>
  <c r="AQ24" i="20"/>
  <c r="AQ72" i="20"/>
  <c r="AQ28" i="20"/>
  <c r="AQ73" i="20"/>
  <c r="AQ43" i="20"/>
  <c r="AQ74" i="20"/>
  <c r="AQ56" i="20"/>
  <c r="AQ54" i="20"/>
  <c r="AQ75" i="20"/>
  <c r="AQ78" i="20"/>
  <c r="AR9" i="20"/>
  <c r="AR69" i="20"/>
  <c r="AR14" i="20"/>
  <c r="AR70" i="20"/>
  <c r="AR22" i="20"/>
  <c r="AR20" i="20"/>
  <c r="AR71" i="20"/>
  <c r="AR24" i="20"/>
  <c r="AR72" i="20"/>
  <c r="AR28" i="20"/>
  <c r="AR73" i="20"/>
  <c r="AR43" i="20"/>
  <c r="AR74" i="20"/>
  <c r="AR56" i="20"/>
  <c r="AR54" i="20"/>
  <c r="AR75" i="20"/>
  <c r="AR78" i="20"/>
  <c r="AS9" i="20"/>
  <c r="AS69" i="20"/>
  <c r="AS14" i="20"/>
  <c r="AS70" i="20"/>
  <c r="AS22" i="20"/>
  <c r="AS20" i="20"/>
  <c r="AS71" i="20"/>
  <c r="AS24" i="20"/>
  <c r="AS72" i="20"/>
  <c r="AS28" i="20"/>
  <c r="AS73" i="20"/>
  <c r="AS43" i="20"/>
  <c r="AS74" i="20"/>
  <c r="AS56" i="20"/>
  <c r="AS54" i="20"/>
  <c r="AS75" i="20"/>
  <c r="AS78" i="20"/>
  <c r="AT9" i="20"/>
  <c r="AT69" i="20"/>
  <c r="AT14" i="20"/>
  <c r="AT70" i="20"/>
  <c r="AT22" i="20"/>
  <c r="AT20" i="20"/>
  <c r="AT71" i="20"/>
  <c r="AT24" i="20"/>
  <c r="AT72" i="20"/>
  <c r="AT28" i="20"/>
  <c r="AT73" i="20"/>
  <c r="AT43" i="20"/>
  <c r="AT74" i="20"/>
  <c r="AT56" i="20"/>
  <c r="AT54" i="20"/>
  <c r="AT75" i="20"/>
  <c r="AT78" i="20"/>
  <c r="AU9" i="20"/>
  <c r="AU69" i="20"/>
  <c r="AU14" i="20"/>
  <c r="AU70" i="20"/>
  <c r="AU22" i="20"/>
  <c r="AU20" i="20"/>
  <c r="AU71" i="20"/>
  <c r="AU24" i="20"/>
  <c r="AU72" i="20"/>
  <c r="AU28" i="20"/>
  <c r="AU73" i="20"/>
  <c r="AU43" i="20"/>
  <c r="AU74" i="20"/>
  <c r="AU56" i="20"/>
  <c r="AU54" i="20"/>
  <c r="AU75" i="20"/>
  <c r="AU78" i="20"/>
  <c r="AV9" i="20"/>
  <c r="AV69" i="20"/>
  <c r="AV14" i="20"/>
  <c r="AV70" i="20"/>
  <c r="AV22" i="20"/>
  <c r="AV20" i="20"/>
  <c r="AV71" i="20"/>
  <c r="AV24" i="20"/>
  <c r="AV72" i="20"/>
  <c r="AV28" i="20"/>
  <c r="AV73" i="20"/>
  <c r="AV43" i="20"/>
  <c r="AV74" i="20"/>
  <c r="AV56" i="20"/>
  <c r="AV54" i="20"/>
  <c r="AV75" i="20"/>
  <c r="AV78" i="20"/>
  <c r="AW9" i="20"/>
  <c r="AW69" i="20"/>
  <c r="AW14" i="20"/>
  <c r="AW70" i="20"/>
  <c r="AW22" i="20"/>
  <c r="AW20" i="20"/>
  <c r="AW71" i="20"/>
  <c r="AW24" i="20"/>
  <c r="AW72" i="20"/>
  <c r="AW28" i="20"/>
  <c r="AW73" i="20"/>
  <c r="AW43" i="20"/>
  <c r="AW74" i="20"/>
  <c r="AW56" i="20"/>
  <c r="AW54" i="20"/>
  <c r="AW75" i="20"/>
  <c r="AW78" i="20"/>
  <c r="AX9" i="20"/>
  <c r="AX69" i="20"/>
  <c r="AX14" i="20"/>
  <c r="AX70" i="20"/>
  <c r="AX22" i="20"/>
  <c r="AX20" i="20"/>
  <c r="AX71" i="20"/>
  <c r="AX24" i="20"/>
  <c r="AX72" i="20"/>
  <c r="AX28" i="20"/>
  <c r="AX73" i="20"/>
  <c r="AX43" i="20"/>
  <c r="AX74" i="20"/>
  <c r="AX56" i="20"/>
  <c r="AX54" i="20"/>
  <c r="AX75" i="20"/>
  <c r="AX78" i="20"/>
  <c r="AY9" i="20"/>
  <c r="AY69" i="20"/>
  <c r="AY14" i="20"/>
  <c r="AY70" i="20"/>
  <c r="AY22" i="20"/>
  <c r="AY20" i="20"/>
  <c r="AY71" i="20"/>
  <c r="AY24" i="20"/>
  <c r="AY72" i="20"/>
  <c r="AY28" i="20"/>
  <c r="AY73" i="20"/>
  <c r="AY43" i="20"/>
  <c r="AY74" i="20"/>
  <c r="AY56" i="20"/>
  <c r="AY54" i="20"/>
  <c r="AY75" i="20"/>
  <c r="AY78" i="20"/>
  <c r="AZ9" i="20"/>
  <c r="AZ69" i="20"/>
  <c r="AZ14" i="20"/>
  <c r="AZ70" i="20"/>
  <c r="AZ22" i="20"/>
  <c r="AZ20" i="20"/>
  <c r="AZ71" i="20"/>
  <c r="AZ24" i="20"/>
  <c r="AZ72" i="20"/>
  <c r="AZ28" i="20"/>
  <c r="AZ73" i="20"/>
  <c r="AZ43" i="20"/>
  <c r="AZ74" i="20"/>
  <c r="AZ56" i="20"/>
  <c r="AZ54" i="20"/>
  <c r="AZ75" i="20"/>
  <c r="AZ78" i="20"/>
  <c r="BA9" i="20"/>
  <c r="BA69" i="20"/>
  <c r="BA14" i="20"/>
  <c r="BA70" i="20"/>
  <c r="BA22" i="20"/>
  <c r="BA20" i="20"/>
  <c r="BA71" i="20"/>
  <c r="BA24" i="20"/>
  <c r="BA72" i="20"/>
  <c r="BA28" i="20"/>
  <c r="BA73" i="20"/>
  <c r="BA43" i="20"/>
  <c r="BA74" i="20"/>
  <c r="BA56" i="20"/>
  <c r="BA54" i="20"/>
  <c r="BA75" i="20"/>
  <c r="BA78" i="20"/>
  <c r="BB9" i="20"/>
  <c r="BB69" i="20"/>
  <c r="BB14" i="20"/>
  <c r="BB70" i="20"/>
  <c r="BB22" i="20"/>
  <c r="BB20" i="20"/>
  <c r="BB71" i="20"/>
  <c r="BB24" i="20"/>
  <c r="BB72" i="20"/>
  <c r="BB28" i="20"/>
  <c r="BB73" i="20"/>
  <c r="BB43" i="20"/>
  <c r="BB74" i="20"/>
  <c r="BB56" i="20"/>
  <c r="BB54" i="20"/>
  <c r="BB75" i="20"/>
  <c r="BB78" i="20"/>
  <c r="BC9" i="20"/>
  <c r="BC69" i="20"/>
  <c r="BC14" i="20"/>
  <c r="BC70" i="20"/>
  <c r="BC22" i="20"/>
  <c r="BC20" i="20"/>
  <c r="BC71" i="20"/>
  <c r="BC24" i="20"/>
  <c r="BC72" i="20"/>
  <c r="BC28" i="20"/>
  <c r="BC73" i="20"/>
  <c r="BC43" i="20"/>
  <c r="BC74" i="20"/>
  <c r="BC56" i="20"/>
  <c r="BC54" i="20"/>
  <c r="BC75" i="20"/>
  <c r="BC78" i="20"/>
  <c r="BD9" i="20"/>
  <c r="BD69" i="20"/>
  <c r="BD14" i="20"/>
  <c r="BD70" i="20"/>
  <c r="BD22" i="20"/>
  <c r="BD20" i="20"/>
  <c r="BD71" i="20"/>
  <c r="BD24" i="20"/>
  <c r="BD72" i="20"/>
  <c r="BD28" i="20"/>
  <c r="BD73" i="20"/>
  <c r="BD43" i="20"/>
  <c r="BD74" i="20"/>
  <c r="BD56" i="20"/>
  <c r="BD54" i="20"/>
  <c r="BD75" i="20"/>
  <c r="BD78" i="20"/>
  <c r="BE9" i="20"/>
  <c r="BE69" i="20"/>
  <c r="BE14" i="20"/>
  <c r="BE70" i="20"/>
  <c r="BE22" i="20"/>
  <c r="BE20" i="20"/>
  <c r="BE71" i="20"/>
  <c r="BE24" i="20"/>
  <c r="BE72" i="20"/>
  <c r="BE28" i="20"/>
  <c r="BE73" i="20"/>
  <c r="BE43" i="20"/>
  <c r="BE74" i="20"/>
  <c r="BE56" i="20"/>
  <c r="BE54" i="20"/>
  <c r="BE75" i="20"/>
  <c r="BE78" i="20"/>
  <c r="BF9" i="20"/>
  <c r="BF69" i="20"/>
  <c r="BF14" i="20"/>
  <c r="BF70" i="20"/>
  <c r="BF22" i="20"/>
  <c r="BF20" i="20"/>
  <c r="BF71" i="20"/>
  <c r="BF24" i="20"/>
  <c r="BF72" i="20"/>
  <c r="BF28" i="20"/>
  <c r="BF73" i="20"/>
  <c r="BF43" i="20"/>
  <c r="BF74" i="20"/>
  <c r="BF56" i="20"/>
  <c r="BF54" i="20"/>
  <c r="BF75" i="20"/>
  <c r="BF78" i="20"/>
  <c r="BG9" i="20"/>
  <c r="BG69" i="20"/>
  <c r="BG14" i="20"/>
  <c r="BG70" i="20"/>
  <c r="BG22" i="20"/>
  <c r="BG20" i="20"/>
  <c r="BG71" i="20"/>
  <c r="BG24" i="20"/>
  <c r="BG72" i="20"/>
  <c r="BG28" i="20"/>
  <c r="BG73" i="20"/>
  <c r="BG43" i="20"/>
  <c r="BG74" i="20"/>
  <c r="BG56" i="20"/>
  <c r="BG54" i="20"/>
  <c r="BG75" i="20"/>
  <c r="BG78" i="20"/>
  <c r="BH9" i="20"/>
  <c r="BH69" i="20"/>
  <c r="BH14" i="20"/>
  <c r="BH70" i="20"/>
  <c r="BH22" i="20"/>
  <c r="BH20" i="20"/>
  <c r="BH71" i="20"/>
  <c r="BH24" i="20"/>
  <c r="BH72" i="20"/>
  <c r="BH28" i="20"/>
  <c r="BH73" i="20"/>
  <c r="BH43" i="20"/>
  <c r="BH74" i="20"/>
  <c r="BH56" i="20"/>
  <c r="BH54" i="20"/>
  <c r="BH75" i="20"/>
  <c r="BH78" i="20"/>
  <c r="BI9" i="20"/>
  <c r="BI69" i="20"/>
  <c r="BI14" i="20"/>
  <c r="BI70" i="20"/>
  <c r="BI22" i="20"/>
  <c r="BI20" i="20"/>
  <c r="BI71" i="20"/>
  <c r="BI24" i="20"/>
  <c r="BI72" i="20"/>
  <c r="BI28" i="20"/>
  <c r="BI73" i="20"/>
  <c r="BI43" i="20"/>
  <c r="BI74" i="20"/>
  <c r="BI56" i="20"/>
  <c r="BI54" i="20"/>
  <c r="BI75" i="20"/>
  <c r="BI78" i="20"/>
  <c r="BJ9" i="20"/>
  <c r="BJ69" i="20"/>
  <c r="BJ14" i="20"/>
  <c r="BJ70" i="20"/>
  <c r="BJ22" i="20"/>
  <c r="BJ20" i="20"/>
  <c r="BJ71" i="20"/>
  <c r="BJ24" i="20"/>
  <c r="BJ72" i="20"/>
  <c r="BJ28" i="20"/>
  <c r="BJ73" i="20"/>
  <c r="BJ43" i="20"/>
  <c r="BJ74" i="20"/>
  <c r="BJ56" i="20"/>
  <c r="BJ54" i="20"/>
  <c r="BJ75" i="20"/>
  <c r="BJ78" i="20"/>
  <c r="BK9" i="20"/>
  <c r="BK69" i="20"/>
  <c r="BK14" i="20"/>
  <c r="BK70" i="20"/>
  <c r="BK22" i="20"/>
  <c r="BK20" i="20"/>
  <c r="BK71" i="20"/>
  <c r="BK24" i="20"/>
  <c r="BK72" i="20"/>
  <c r="BK28" i="20"/>
  <c r="BK73" i="20"/>
  <c r="BK43" i="20"/>
  <c r="BK74" i="20"/>
  <c r="BK56" i="20"/>
  <c r="BK54" i="20"/>
  <c r="BK75" i="20"/>
  <c r="BK78" i="20"/>
  <c r="BL9" i="20"/>
  <c r="BL69" i="20"/>
  <c r="BL14" i="20"/>
  <c r="BL70" i="20"/>
  <c r="BL22" i="20"/>
  <c r="BL20" i="20"/>
  <c r="BL71" i="20"/>
  <c r="BL24" i="20"/>
  <c r="BL72" i="20"/>
  <c r="BL28" i="20"/>
  <c r="BL73" i="20"/>
  <c r="BL43" i="20"/>
  <c r="BL74" i="20"/>
  <c r="BL56" i="20"/>
  <c r="BL54" i="20"/>
  <c r="BL75" i="20"/>
  <c r="BL78" i="20"/>
  <c r="BM9" i="20"/>
  <c r="BM69" i="20"/>
  <c r="BM14" i="20"/>
  <c r="BM70" i="20"/>
  <c r="BM22" i="20"/>
  <c r="BM20" i="20"/>
  <c r="BM71" i="20"/>
  <c r="BM24" i="20"/>
  <c r="BM72" i="20"/>
  <c r="BM28" i="20"/>
  <c r="BM73" i="20"/>
  <c r="BM43" i="20"/>
  <c r="BM74" i="20"/>
  <c r="BM56" i="20"/>
  <c r="BM54" i="20"/>
  <c r="BM75" i="20"/>
  <c r="BM78" i="20"/>
  <c r="BN9" i="20"/>
  <c r="BN69" i="20"/>
  <c r="BN14" i="20"/>
  <c r="BN70" i="20"/>
  <c r="BN22" i="20"/>
  <c r="BN20" i="20"/>
  <c r="BN71" i="20"/>
  <c r="BN24" i="20"/>
  <c r="BN72" i="20"/>
  <c r="BN28" i="20"/>
  <c r="BN73" i="20"/>
  <c r="BN43" i="20"/>
  <c r="BN74" i="20"/>
  <c r="BN56" i="20"/>
  <c r="BN54" i="20"/>
  <c r="BN75" i="20"/>
  <c r="BN78" i="20"/>
  <c r="BO9" i="20"/>
  <c r="BO69" i="20"/>
  <c r="BO14" i="20"/>
  <c r="BO70" i="20"/>
  <c r="BO22" i="20"/>
  <c r="BO20" i="20"/>
  <c r="BO71" i="20"/>
  <c r="BO24" i="20"/>
  <c r="BO72" i="20"/>
  <c r="BO28" i="20"/>
  <c r="BO73" i="20"/>
  <c r="BO43" i="20"/>
  <c r="BO74" i="20"/>
  <c r="BO56" i="20"/>
  <c r="BO54" i="20"/>
  <c r="BO75" i="20"/>
  <c r="BO78" i="20"/>
  <c r="BP9" i="20"/>
  <c r="BP69" i="20"/>
  <c r="BP14" i="20"/>
  <c r="BP70" i="20"/>
  <c r="BP22" i="20"/>
  <c r="BP20" i="20"/>
  <c r="BP71" i="20"/>
  <c r="BP24" i="20"/>
  <c r="BP72" i="20"/>
  <c r="BP28" i="20"/>
  <c r="BP73" i="20"/>
  <c r="BP43" i="20"/>
  <c r="BP74" i="20"/>
  <c r="BP56" i="20"/>
  <c r="BP54" i="20"/>
  <c r="BP75" i="20"/>
  <c r="BP78" i="20"/>
  <c r="BQ9" i="20"/>
  <c r="BQ69" i="20"/>
  <c r="BQ14" i="20"/>
  <c r="BQ70" i="20"/>
  <c r="BQ22" i="20"/>
  <c r="BQ20" i="20"/>
  <c r="BQ71" i="20"/>
  <c r="BQ24" i="20"/>
  <c r="BQ72" i="20"/>
  <c r="BQ28" i="20"/>
  <c r="BQ73" i="20"/>
  <c r="BQ43" i="20"/>
  <c r="BQ74" i="20"/>
  <c r="BQ56" i="20"/>
  <c r="BQ54" i="20"/>
  <c r="BQ75" i="20"/>
  <c r="BQ78" i="20"/>
  <c r="BR9" i="20"/>
  <c r="BR69" i="20"/>
  <c r="BR14" i="20"/>
  <c r="BR70" i="20"/>
  <c r="BR22" i="20"/>
  <c r="BR20" i="20"/>
  <c r="BR71" i="20"/>
  <c r="BR24" i="20"/>
  <c r="BR72" i="20"/>
  <c r="BR28" i="20"/>
  <c r="BR73" i="20"/>
  <c r="BR43" i="20"/>
  <c r="BR74" i="20"/>
  <c r="BR56" i="20"/>
  <c r="BR54" i="20"/>
  <c r="BR75" i="20"/>
  <c r="BR78" i="20"/>
  <c r="BS9" i="20"/>
  <c r="BS69" i="20"/>
  <c r="BS14" i="20"/>
  <c r="BS70" i="20"/>
  <c r="BS22" i="20"/>
  <c r="BS20" i="20"/>
  <c r="BS71" i="20"/>
  <c r="BS24" i="20"/>
  <c r="BS72" i="20"/>
  <c r="BS28" i="20"/>
  <c r="BS73" i="20"/>
  <c r="BS43" i="20"/>
  <c r="BS74" i="20"/>
  <c r="BS56" i="20"/>
  <c r="BS54" i="20"/>
  <c r="BS75" i="20"/>
  <c r="BS78" i="20"/>
  <c r="BT9" i="20"/>
  <c r="BT69" i="20"/>
  <c r="BT14" i="20"/>
  <c r="BT70" i="20"/>
  <c r="BT22" i="20"/>
  <c r="BT20" i="20"/>
  <c r="BT71" i="20"/>
  <c r="BT24" i="20"/>
  <c r="BT72" i="20"/>
  <c r="BT28" i="20"/>
  <c r="BT73" i="20"/>
  <c r="BT43" i="20"/>
  <c r="BT74" i="20"/>
  <c r="BT56" i="20"/>
  <c r="BT54" i="20"/>
  <c r="BT75" i="20"/>
  <c r="BT78" i="20"/>
  <c r="BU9" i="20"/>
  <c r="BU69" i="20"/>
  <c r="BU14" i="20"/>
  <c r="BU70" i="20"/>
  <c r="BU22" i="20"/>
  <c r="BU20" i="20"/>
  <c r="BU71" i="20"/>
  <c r="BU24" i="20"/>
  <c r="BU72" i="20"/>
  <c r="BU28" i="20"/>
  <c r="BU73" i="20"/>
  <c r="BU43" i="20"/>
  <c r="BU74" i="20"/>
  <c r="BU56" i="20"/>
  <c r="BU54" i="20"/>
  <c r="BU75" i="20"/>
  <c r="BU78" i="20"/>
  <c r="BV9" i="20"/>
  <c r="BV69" i="20"/>
  <c r="BV14" i="20"/>
  <c r="BV70" i="20"/>
  <c r="BV22" i="20"/>
  <c r="BV20" i="20"/>
  <c r="BV71" i="20"/>
  <c r="BV24" i="20"/>
  <c r="BV72" i="20"/>
  <c r="BV28" i="20"/>
  <c r="BV73" i="20"/>
  <c r="BV43" i="20"/>
  <c r="BV74" i="20"/>
  <c r="BV56" i="20"/>
  <c r="BV54" i="20"/>
  <c r="BV75" i="20"/>
  <c r="BV78" i="20"/>
  <c r="BW9" i="20"/>
  <c r="BW69" i="20"/>
  <c r="BW14" i="20"/>
  <c r="BW70" i="20"/>
  <c r="BW22" i="20"/>
  <c r="BW20" i="20"/>
  <c r="BW71" i="20"/>
  <c r="BW24" i="20"/>
  <c r="BW72" i="20"/>
  <c r="BW28" i="20"/>
  <c r="BW73" i="20"/>
  <c r="BW43" i="20"/>
  <c r="BW74" i="20"/>
  <c r="BW56" i="20"/>
  <c r="BW54" i="20"/>
  <c r="BW75" i="20"/>
  <c r="BW78" i="20"/>
  <c r="BX9" i="20"/>
  <c r="BX69" i="20"/>
  <c r="BX14" i="20"/>
  <c r="BX70" i="20"/>
  <c r="BX22" i="20"/>
  <c r="BX20" i="20"/>
  <c r="BX71" i="20"/>
  <c r="BX24" i="20"/>
  <c r="BX72" i="20"/>
  <c r="BX28" i="20"/>
  <c r="BX73" i="20"/>
  <c r="BX43" i="20"/>
  <c r="BX74" i="20"/>
  <c r="BX56" i="20"/>
  <c r="BX54" i="20"/>
  <c r="BX75" i="20"/>
  <c r="BX78" i="20"/>
  <c r="BY9" i="20"/>
  <c r="BY69" i="20"/>
  <c r="BY14" i="20"/>
  <c r="BY70" i="20"/>
  <c r="BY22" i="20"/>
  <c r="BY20" i="20"/>
  <c r="BY71" i="20"/>
  <c r="BY24" i="20"/>
  <c r="BY72" i="20"/>
  <c r="BY28" i="20"/>
  <c r="BY73" i="20"/>
  <c r="BY43" i="20"/>
  <c r="BY74" i="20"/>
  <c r="BY56" i="20"/>
  <c r="BY54" i="20"/>
  <c r="BY75" i="20"/>
  <c r="BY78" i="20"/>
  <c r="BZ9" i="20"/>
  <c r="BZ69" i="20"/>
  <c r="BZ14" i="20"/>
  <c r="BZ70" i="20"/>
  <c r="BZ22" i="20"/>
  <c r="BZ20" i="20"/>
  <c r="BZ71" i="20"/>
  <c r="BZ24" i="20"/>
  <c r="BZ72" i="20"/>
  <c r="BZ28" i="20"/>
  <c r="BZ73" i="20"/>
  <c r="BZ43" i="20"/>
  <c r="BZ74" i="20"/>
  <c r="BZ56" i="20"/>
  <c r="BZ54" i="20"/>
  <c r="BZ75" i="20"/>
  <c r="BZ78" i="20"/>
  <c r="CA9" i="20"/>
  <c r="CA69" i="20"/>
  <c r="CA14" i="20"/>
  <c r="CA70" i="20"/>
  <c r="CA22" i="20"/>
  <c r="CA20" i="20"/>
  <c r="CA71" i="20"/>
  <c r="CA24" i="20"/>
  <c r="CA72" i="20"/>
  <c r="CA28" i="20"/>
  <c r="CA73" i="20"/>
  <c r="CA43" i="20"/>
  <c r="CA74" i="20"/>
  <c r="CA56" i="20"/>
  <c r="CA54" i="20"/>
  <c r="CA75" i="20"/>
  <c r="CA78" i="20"/>
  <c r="CB9" i="20"/>
  <c r="CB69" i="20"/>
  <c r="CB14" i="20"/>
  <c r="CB70" i="20"/>
  <c r="CB22" i="20"/>
  <c r="CB20" i="20"/>
  <c r="CB71" i="20"/>
  <c r="CB24" i="20"/>
  <c r="CB72" i="20"/>
  <c r="CB28" i="20"/>
  <c r="CB73" i="20"/>
  <c r="CB43" i="20"/>
  <c r="CB74" i="20"/>
  <c r="CB56" i="20"/>
  <c r="CB54" i="20"/>
  <c r="CB75" i="20"/>
  <c r="CB78" i="20"/>
  <c r="CC9" i="20"/>
  <c r="CC69" i="20"/>
  <c r="CC14" i="20"/>
  <c r="CC70" i="20"/>
  <c r="CC22" i="20"/>
  <c r="CC20" i="20"/>
  <c r="CC71" i="20"/>
  <c r="CC24" i="20"/>
  <c r="CC72" i="20"/>
  <c r="CC28" i="20"/>
  <c r="CC73" i="20"/>
  <c r="CC43" i="20"/>
  <c r="CC74" i="20"/>
  <c r="CC56" i="20"/>
  <c r="CC54" i="20"/>
  <c r="CC75" i="20"/>
  <c r="CC78" i="20"/>
  <c r="CD9" i="20"/>
  <c r="CD69" i="20"/>
  <c r="CD14" i="20"/>
  <c r="CD70" i="20"/>
  <c r="CD22" i="20"/>
  <c r="CD20" i="20"/>
  <c r="CD71" i="20"/>
  <c r="CD24" i="20"/>
  <c r="CD72" i="20"/>
  <c r="CD28" i="20"/>
  <c r="CD73" i="20"/>
  <c r="CD43" i="20"/>
  <c r="CD74" i="20"/>
  <c r="CD56" i="20"/>
  <c r="CD54" i="20"/>
  <c r="CD75" i="20"/>
  <c r="CD78" i="20"/>
  <c r="CE9" i="20"/>
  <c r="CE69" i="20"/>
  <c r="CE14" i="20"/>
  <c r="CE70" i="20"/>
  <c r="CE22" i="20"/>
  <c r="CE20" i="20"/>
  <c r="CE71" i="20"/>
  <c r="CE24" i="20"/>
  <c r="CE72" i="20"/>
  <c r="CE28" i="20"/>
  <c r="CE73" i="20"/>
  <c r="CE43" i="20"/>
  <c r="CE74" i="20"/>
  <c r="CE56" i="20"/>
  <c r="CE54" i="20"/>
  <c r="CE75" i="20"/>
  <c r="CE78" i="20"/>
  <c r="CF9" i="20"/>
  <c r="CF69" i="20"/>
  <c r="CF14" i="20"/>
  <c r="CF70" i="20"/>
  <c r="CF22" i="20"/>
  <c r="CF20" i="20"/>
  <c r="CF71" i="20"/>
  <c r="CF24" i="20"/>
  <c r="CF72" i="20"/>
  <c r="CF28" i="20"/>
  <c r="CF73" i="20"/>
  <c r="CF43" i="20"/>
  <c r="CF74" i="20"/>
  <c r="CF56" i="20"/>
  <c r="CF54" i="20"/>
  <c r="CF75" i="20"/>
  <c r="CF78" i="20"/>
  <c r="CG9" i="20"/>
  <c r="CG69" i="20"/>
  <c r="CG14" i="20"/>
  <c r="CG70" i="20"/>
  <c r="CG22" i="20"/>
  <c r="CG20" i="20"/>
  <c r="CG71" i="20"/>
  <c r="CG24" i="20"/>
  <c r="CG72" i="20"/>
  <c r="CG28" i="20"/>
  <c r="CG73" i="20"/>
  <c r="CG43" i="20"/>
  <c r="CG74" i="20"/>
  <c r="CG56" i="20"/>
  <c r="CG54" i="20"/>
  <c r="CG75" i="20"/>
  <c r="CG78" i="20"/>
  <c r="CH9" i="20"/>
  <c r="CH69" i="20"/>
  <c r="CH14" i="20"/>
  <c r="CH70" i="20"/>
  <c r="CH22" i="20"/>
  <c r="CH20" i="20"/>
  <c r="CH71" i="20"/>
  <c r="CH24" i="20"/>
  <c r="CH72" i="20"/>
  <c r="CH28" i="20"/>
  <c r="CH73" i="20"/>
  <c r="CH43" i="20"/>
  <c r="CH74" i="20"/>
  <c r="CH56" i="20"/>
  <c r="CH54" i="20"/>
  <c r="CH75" i="20"/>
  <c r="CH78" i="20"/>
  <c r="CI9" i="20"/>
  <c r="CI69" i="20"/>
  <c r="CI14" i="20"/>
  <c r="CI70" i="20"/>
  <c r="CI22" i="20"/>
  <c r="CI20" i="20"/>
  <c r="CI71" i="20"/>
  <c r="CI24" i="20"/>
  <c r="CI72" i="20"/>
  <c r="CI28" i="20"/>
  <c r="CI73" i="20"/>
  <c r="CI43" i="20"/>
  <c r="CI74" i="20"/>
  <c r="CI56" i="20"/>
  <c r="CI54" i="20"/>
  <c r="CI75" i="20"/>
  <c r="CI78" i="20"/>
  <c r="CJ9" i="20"/>
  <c r="CJ69" i="20"/>
  <c r="CJ14" i="20"/>
  <c r="CJ70" i="20"/>
  <c r="CJ22" i="20"/>
  <c r="CJ20" i="20"/>
  <c r="CJ71" i="20"/>
  <c r="CJ24" i="20"/>
  <c r="CJ72" i="20"/>
  <c r="CJ28" i="20"/>
  <c r="CJ73" i="20"/>
  <c r="CJ43" i="20"/>
  <c r="CJ74" i="20"/>
  <c r="CJ56" i="20"/>
  <c r="CJ54" i="20"/>
  <c r="CJ75" i="20"/>
  <c r="CJ78" i="20"/>
  <c r="CK9" i="20"/>
  <c r="CK69" i="20"/>
  <c r="CK14" i="20"/>
  <c r="CK70" i="20"/>
  <c r="CK22" i="20"/>
  <c r="CK20" i="20"/>
  <c r="CK71" i="20"/>
  <c r="CK24" i="20"/>
  <c r="CK72" i="20"/>
  <c r="CK28" i="20"/>
  <c r="CK73" i="20"/>
  <c r="CK43" i="20"/>
  <c r="CK74" i="20"/>
  <c r="CK56" i="20"/>
  <c r="CK54" i="20"/>
  <c r="CK75" i="20"/>
  <c r="CK78" i="20"/>
  <c r="CL9" i="20"/>
  <c r="CL69" i="20"/>
  <c r="CL14" i="20"/>
  <c r="CL70" i="20"/>
  <c r="CL22" i="20"/>
  <c r="CL20" i="20"/>
  <c r="CL71" i="20"/>
  <c r="CL24" i="20"/>
  <c r="CL72" i="20"/>
  <c r="CL28" i="20"/>
  <c r="CL73" i="20"/>
  <c r="CL43" i="20"/>
  <c r="CL74" i="20"/>
  <c r="CL56" i="20"/>
  <c r="CL54" i="20"/>
  <c r="CL75" i="20"/>
  <c r="CL78" i="20"/>
  <c r="CM9" i="20"/>
  <c r="CM69" i="20"/>
  <c r="CM14" i="20"/>
  <c r="CM70" i="20"/>
  <c r="CM22" i="20"/>
  <c r="CM20" i="20"/>
  <c r="CM71" i="20"/>
  <c r="CM24" i="20"/>
  <c r="CM72" i="20"/>
  <c r="CM28" i="20"/>
  <c r="CM73" i="20"/>
  <c r="CM43" i="20"/>
  <c r="CM74" i="20"/>
  <c r="CM56" i="20"/>
  <c r="CM54" i="20"/>
  <c r="CM75" i="20"/>
  <c r="CM78" i="20"/>
  <c r="CN9" i="20"/>
  <c r="CN69" i="20"/>
  <c r="CN14" i="20"/>
  <c r="CN70" i="20"/>
  <c r="CN22" i="20"/>
  <c r="CN20" i="20"/>
  <c r="CN71" i="20"/>
  <c r="CN24" i="20"/>
  <c r="CN72" i="20"/>
  <c r="CN28" i="20"/>
  <c r="CN73" i="20"/>
  <c r="CN43" i="20"/>
  <c r="CN74" i="20"/>
  <c r="CN56" i="20"/>
  <c r="CN54" i="20"/>
  <c r="CN75" i="20"/>
  <c r="CN78" i="20"/>
  <c r="CO9" i="20"/>
  <c r="CO69" i="20"/>
  <c r="CO14" i="20"/>
  <c r="CO70" i="20"/>
  <c r="CO22" i="20"/>
  <c r="CO20" i="20"/>
  <c r="CO71" i="20"/>
  <c r="CO24" i="20"/>
  <c r="CO72" i="20"/>
  <c r="CO28" i="20"/>
  <c r="CO73" i="20"/>
  <c r="CO43" i="20"/>
  <c r="CO74" i="20"/>
  <c r="CO56" i="20"/>
  <c r="CO54" i="20"/>
  <c r="CO75" i="20"/>
  <c r="CO78" i="20"/>
  <c r="CP9" i="20"/>
  <c r="CP69" i="20"/>
  <c r="CP14" i="20"/>
  <c r="CP70" i="20"/>
  <c r="CP22" i="20"/>
  <c r="CP20" i="20"/>
  <c r="CP71" i="20"/>
  <c r="CP24" i="20"/>
  <c r="CP72" i="20"/>
  <c r="CP28" i="20"/>
  <c r="CP73" i="20"/>
  <c r="CP43" i="20"/>
  <c r="CP74" i="20"/>
  <c r="CP56" i="20"/>
  <c r="CP54" i="20"/>
  <c r="CP75" i="20"/>
  <c r="CP78" i="20"/>
  <c r="CQ9" i="20"/>
  <c r="CQ69" i="20"/>
  <c r="CQ14" i="20"/>
  <c r="CQ70" i="20"/>
  <c r="CQ22" i="20"/>
  <c r="CQ20" i="20"/>
  <c r="CQ71" i="20"/>
  <c r="CQ24" i="20"/>
  <c r="CQ72" i="20"/>
  <c r="CQ28" i="20"/>
  <c r="CQ73" i="20"/>
  <c r="CQ43" i="20"/>
  <c r="CQ74" i="20"/>
  <c r="CQ56" i="20"/>
  <c r="CQ54" i="20"/>
  <c r="CQ75" i="20"/>
  <c r="CQ78" i="20"/>
  <c r="CR9" i="20"/>
  <c r="CR69" i="20"/>
  <c r="CR14" i="20"/>
  <c r="CR70" i="20"/>
  <c r="CR22" i="20"/>
  <c r="CR20" i="20"/>
  <c r="CR71" i="20"/>
  <c r="CR24" i="20"/>
  <c r="CR72" i="20"/>
  <c r="CR28" i="20"/>
  <c r="CR73" i="20"/>
  <c r="CR43" i="20"/>
  <c r="CR74" i="20"/>
  <c r="CR56" i="20"/>
  <c r="CR54" i="20"/>
  <c r="CR75" i="20"/>
  <c r="CR78" i="20"/>
  <c r="CS9" i="20"/>
  <c r="CS69" i="20"/>
  <c r="CS14" i="20"/>
  <c r="CS70" i="20"/>
  <c r="CS22" i="20"/>
  <c r="CS20" i="20"/>
  <c r="CS71" i="20"/>
  <c r="CS24" i="20"/>
  <c r="CS72" i="20"/>
  <c r="CS28" i="20"/>
  <c r="CS73" i="20"/>
  <c r="CS43" i="20"/>
  <c r="CS74" i="20"/>
  <c r="CS56" i="20"/>
  <c r="CS54" i="20"/>
  <c r="CS75" i="20"/>
  <c r="CS78" i="20"/>
  <c r="CT9" i="20"/>
  <c r="CT69" i="20"/>
  <c r="CT14" i="20"/>
  <c r="CT70" i="20"/>
  <c r="CT22" i="20"/>
  <c r="CT20" i="20"/>
  <c r="CT71" i="20"/>
  <c r="CT24" i="20"/>
  <c r="CT72" i="20"/>
  <c r="CT28" i="20"/>
  <c r="CT73" i="20"/>
  <c r="CT43" i="20"/>
  <c r="CT74" i="20"/>
  <c r="CT56" i="20"/>
  <c r="CT54" i="20"/>
  <c r="CT75" i="20"/>
  <c r="CT78" i="20"/>
  <c r="CU9" i="20"/>
  <c r="CU69" i="20"/>
  <c r="CU14" i="20"/>
  <c r="CU70" i="20"/>
  <c r="CU22" i="20"/>
  <c r="CU20" i="20"/>
  <c r="CU71" i="20"/>
  <c r="CU24" i="20"/>
  <c r="CU72" i="20"/>
  <c r="CU28" i="20"/>
  <c r="CU73" i="20"/>
  <c r="CU43" i="20"/>
  <c r="CU74" i="20"/>
  <c r="CU56" i="20"/>
  <c r="CU54" i="20"/>
  <c r="CU75" i="20"/>
  <c r="CU78" i="20"/>
  <c r="CV9" i="20"/>
  <c r="CV69" i="20"/>
  <c r="CV14" i="20"/>
  <c r="CV70" i="20"/>
  <c r="CV22" i="20"/>
  <c r="CV20" i="20"/>
  <c r="CV71" i="20"/>
  <c r="CV24" i="20"/>
  <c r="CV72" i="20"/>
  <c r="CV28" i="20"/>
  <c r="CV73" i="20"/>
  <c r="CV43" i="20"/>
  <c r="CV74" i="20"/>
  <c r="CV56" i="20"/>
  <c r="CV54" i="20"/>
  <c r="CV75" i="20"/>
  <c r="CV78" i="20"/>
  <c r="CW9" i="20"/>
  <c r="CW69" i="20"/>
  <c r="CW14" i="20"/>
  <c r="CW70" i="20"/>
  <c r="CW22" i="20"/>
  <c r="CW20" i="20"/>
  <c r="CW71" i="20"/>
  <c r="CW24" i="20"/>
  <c r="CW72" i="20"/>
  <c r="CW28" i="20"/>
  <c r="CW73" i="20"/>
  <c r="CW43" i="20"/>
  <c r="CW74" i="20"/>
  <c r="CW56" i="20"/>
  <c r="CW54" i="20"/>
  <c r="CW75" i="20"/>
  <c r="CW78" i="20"/>
  <c r="CX9" i="20"/>
  <c r="CX69" i="20"/>
  <c r="CX14" i="20"/>
  <c r="CX70" i="20"/>
  <c r="CX22" i="20"/>
  <c r="CX20" i="20"/>
  <c r="CX71" i="20"/>
  <c r="CX24" i="20"/>
  <c r="CX72" i="20"/>
  <c r="CX28" i="20"/>
  <c r="CX73" i="20"/>
  <c r="CX43" i="20"/>
  <c r="CX74" i="20"/>
  <c r="CX56" i="20"/>
  <c r="CX54" i="20"/>
  <c r="CX75" i="20"/>
  <c r="CX78" i="20"/>
  <c r="CY9" i="20"/>
  <c r="CY69" i="20"/>
  <c r="CY14" i="20"/>
  <c r="CY70" i="20"/>
  <c r="CY22" i="20"/>
  <c r="CY20" i="20"/>
  <c r="CY71" i="20"/>
  <c r="CY24" i="20"/>
  <c r="CY72" i="20"/>
  <c r="CY28" i="20"/>
  <c r="CY73" i="20"/>
  <c r="CY43" i="20"/>
  <c r="CY74" i="20"/>
  <c r="CY56" i="20"/>
  <c r="CY54" i="20"/>
  <c r="CY75" i="20"/>
  <c r="CY78" i="20"/>
  <c r="CZ9" i="20"/>
  <c r="CZ69" i="20"/>
  <c r="CZ14" i="20"/>
  <c r="CZ70" i="20"/>
  <c r="CZ22" i="20"/>
  <c r="CZ20" i="20"/>
  <c r="CZ71" i="20"/>
  <c r="CZ24" i="20"/>
  <c r="CZ72" i="20"/>
  <c r="CZ28" i="20"/>
  <c r="CZ73" i="20"/>
  <c r="CZ43" i="20"/>
  <c r="CZ74" i="20"/>
  <c r="CZ56" i="20"/>
  <c r="CZ54" i="20"/>
  <c r="CZ75" i="20"/>
  <c r="CZ78" i="20"/>
  <c r="DA9" i="20"/>
  <c r="DA69" i="20"/>
  <c r="DA14" i="20"/>
  <c r="DA70" i="20"/>
  <c r="DA22" i="20"/>
  <c r="DA20" i="20"/>
  <c r="DA71" i="20"/>
  <c r="DA24" i="20"/>
  <c r="DA72" i="20"/>
  <c r="DA28" i="20"/>
  <c r="DA73" i="20"/>
  <c r="DA43" i="20"/>
  <c r="DA74" i="20"/>
  <c r="DA56" i="20"/>
  <c r="DA54" i="20"/>
  <c r="DA75" i="20"/>
  <c r="DA78" i="20"/>
  <c r="DB9" i="20"/>
  <c r="DB69" i="20"/>
  <c r="DB14" i="20"/>
  <c r="DB70" i="20"/>
  <c r="DB22" i="20"/>
  <c r="DB20" i="20"/>
  <c r="DB71" i="20"/>
  <c r="DB24" i="20"/>
  <c r="DB72" i="20"/>
  <c r="DB28" i="20"/>
  <c r="DB73" i="20"/>
  <c r="DB43" i="20"/>
  <c r="DB74" i="20"/>
  <c r="DB56" i="20"/>
  <c r="DB54" i="20"/>
  <c r="DB75" i="20"/>
  <c r="DB78" i="20"/>
  <c r="DC9" i="20"/>
  <c r="DC69" i="20"/>
  <c r="DC14" i="20"/>
  <c r="DC70" i="20"/>
  <c r="DC22" i="20"/>
  <c r="DC20" i="20"/>
  <c r="DC71" i="20"/>
  <c r="DC24" i="20"/>
  <c r="DC72" i="20"/>
  <c r="DC28" i="20"/>
  <c r="DC73" i="20"/>
  <c r="DC43" i="20"/>
  <c r="DC74" i="20"/>
  <c r="DC56" i="20"/>
  <c r="DC54" i="20"/>
  <c r="DC75" i="20"/>
  <c r="DC78" i="20"/>
  <c r="DD9" i="20"/>
  <c r="DD69" i="20"/>
  <c r="DD14" i="20"/>
  <c r="DD70" i="20"/>
  <c r="DD22" i="20"/>
  <c r="DD20" i="20"/>
  <c r="DD71" i="20"/>
  <c r="DD24" i="20"/>
  <c r="DD72" i="20"/>
  <c r="DD28" i="20"/>
  <c r="DD73" i="20"/>
  <c r="DD43" i="20"/>
  <c r="DD74" i="20"/>
  <c r="DD56" i="20"/>
  <c r="DD54" i="20"/>
  <c r="DD75" i="20"/>
  <c r="DD78" i="20"/>
  <c r="DE9" i="20"/>
  <c r="DE69" i="20"/>
  <c r="DE14" i="20"/>
  <c r="DE70" i="20"/>
  <c r="DE22" i="20"/>
  <c r="DE20" i="20"/>
  <c r="DE71" i="20"/>
  <c r="DE24" i="20"/>
  <c r="DE72" i="20"/>
  <c r="DE28" i="20"/>
  <c r="DE73" i="20"/>
  <c r="DE43" i="20"/>
  <c r="DE74" i="20"/>
  <c r="DE56" i="20"/>
  <c r="DE54" i="20"/>
  <c r="DE75" i="20"/>
  <c r="DE78" i="20"/>
  <c r="DF9" i="20"/>
  <c r="DF69" i="20"/>
  <c r="DF14" i="20"/>
  <c r="DF70" i="20"/>
  <c r="DF22" i="20"/>
  <c r="DF20" i="20"/>
  <c r="DF71" i="20"/>
  <c r="DF24" i="20"/>
  <c r="DF72" i="20"/>
  <c r="DF28" i="20"/>
  <c r="DF73" i="20"/>
  <c r="DF43" i="20"/>
  <c r="DF74" i="20"/>
  <c r="DF56" i="20"/>
  <c r="DF54" i="20"/>
  <c r="DF75" i="20"/>
  <c r="DF78" i="20"/>
  <c r="K9" i="20"/>
  <c r="K69" i="20"/>
  <c r="K43" i="20"/>
  <c r="K74" i="20"/>
  <c r="K28" i="20"/>
  <c r="K73" i="20"/>
  <c r="K24" i="20"/>
  <c r="K72" i="20"/>
  <c r="K14" i="20"/>
  <c r="K70" i="20"/>
  <c r="K22" i="20"/>
  <c r="K20" i="20"/>
  <c r="K71" i="20"/>
  <c r="K56" i="20"/>
  <c r="K54" i="20"/>
  <c r="K75" i="20"/>
  <c r="K78" i="20"/>
  <c r="I59" i="19"/>
  <c r="I58" i="19"/>
  <c r="H58" i="19"/>
  <c r="H77" i="19"/>
  <c r="H56" i="19"/>
  <c r="I77" i="19"/>
  <c r="B77" i="19"/>
  <c r="D40" i="18"/>
  <c r="D77" i="19"/>
  <c r="F77" i="19"/>
  <c r="I111" i="10"/>
  <c r="I146" i="10"/>
  <c r="F146" i="10"/>
  <c r="H58" i="20"/>
  <c r="F76" i="20"/>
  <c r="D26" i="18"/>
  <c r="D18" i="18"/>
  <c r="D21" i="6"/>
  <c r="D19" i="18"/>
  <c r="D22" i="6"/>
  <c r="C21" i="6"/>
  <c r="C22" i="6"/>
  <c r="H111" i="10"/>
  <c r="H108" i="10"/>
  <c r="I137" i="10"/>
  <c r="F137" i="10"/>
  <c r="E129" i="10"/>
  <c r="E130" i="10"/>
  <c r="C129" i="10"/>
  <c r="C130" i="10"/>
  <c r="B64" i="10"/>
  <c r="B58" i="10"/>
  <c r="K19" i="18"/>
  <c r="K17" i="18"/>
  <c r="K24" i="18"/>
  <c r="K26" i="18"/>
  <c r="K9" i="18"/>
  <c r="K10" i="18"/>
  <c r="K11" i="18"/>
  <c r="K12" i="18"/>
  <c r="K13" i="18"/>
  <c r="K14" i="18"/>
  <c r="K15" i="18"/>
  <c r="K16" i="18"/>
  <c r="K18" i="18"/>
  <c r="K20" i="18"/>
  <c r="K21" i="18"/>
  <c r="K22" i="18"/>
  <c r="K23" i="18"/>
  <c r="K27" i="18"/>
  <c r="K48" i="18"/>
  <c r="K49" i="18"/>
  <c r="K42" i="18"/>
  <c r="K43" i="18"/>
  <c r="K44" i="18"/>
  <c r="K45" i="18"/>
  <c r="K46" i="18"/>
  <c r="K47" i="18"/>
  <c r="K50" i="18"/>
  <c r="K39" i="18"/>
  <c r="K40" i="18"/>
  <c r="K28" i="18"/>
  <c r="K29" i="18"/>
  <c r="K30" i="18"/>
  <c r="K31" i="18"/>
  <c r="K32" i="18"/>
  <c r="K33" i="18"/>
  <c r="K34" i="18"/>
  <c r="K35" i="18"/>
  <c r="K36" i="18"/>
  <c r="K37" i="18"/>
  <c r="K38" i="18"/>
  <c r="K41" i="18"/>
  <c r="K51" i="18"/>
  <c r="K52" i="18"/>
  <c r="K53" i="18"/>
  <c r="K54" i="18"/>
  <c r="K55" i="18"/>
  <c r="K56" i="18"/>
  <c r="K57" i="18"/>
  <c r="K58" i="18"/>
  <c r="K59" i="18"/>
  <c r="K60" i="18"/>
  <c r="K61" i="18"/>
  <c r="K63" i="18"/>
  <c r="K66" i="18"/>
  <c r="H19" i="18"/>
  <c r="H18" i="18"/>
  <c r="I83" i="20"/>
  <c r="F83" i="20"/>
  <c r="H9" i="18"/>
  <c r="H10" i="18"/>
  <c r="H13" i="18"/>
  <c r="H16" i="18"/>
  <c r="H23" i="18"/>
  <c r="H28" i="18"/>
  <c r="H29" i="18"/>
  <c r="H39" i="18"/>
  <c r="H42" i="18"/>
  <c r="H43" i="18"/>
  <c r="H44" i="18"/>
  <c r="H48" i="18"/>
  <c r="H51" i="18"/>
  <c r="H53" i="18"/>
  <c r="H56" i="18"/>
  <c r="H58" i="18"/>
  <c r="J29" i="18"/>
  <c r="H11" i="18"/>
  <c r="H14" i="18"/>
  <c r="H15" i="18"/>
  <c r="H20" i="18"/>
  <c r="H21" i="18"/>
  <c r="H22" i="18"/>
  <c r="H31" i="18"/>
  <c r="H32" i="18"/>
  <c r="H33" i="18"/>
  <c r="H36" i="18"/>
  <c r="H37" i="18"/>
  <c r="H38" i="18"/>
  <c r="H45" i="18"/>
  <c r="H46" i="18"/>
  <c r="H47" i="18"/>
  <c r="H54" i="18"/>
  <c r="H55" i="18"/>
  <c r="H59" i="18"/>
  <c r="H60" i="18"/>
  <c r="H61" i="18"/>
  <c r="H17" i="18"/>
  <c r="J31" i="18"/>
  <c r="D17" i="18"/>
  <c r="J38" i="18"/>
  <c r="J37" i="18"/>
  <c r="J39" i="18"/>
  <c r="J33" i="18"/>
  <c r="J27" i="18"/>
  <c r="J22" i="18"/>
  <c r="J17" i="18"/>
  <c r="J14" i="18"/>
  <c r="J10" i="18"/>
  <c r="C3" i="6"/>
  <c r="L115" i="10"/>
  <c r="M115" i="10"/>
  <c r="N115" i="10"/>
  <c r="O115" i="10"/>
  <c r="P115" i="10"/>
  <c r="Q115" i="10"/>
  <c r="R115" i="10"/>
  <c r="S115" i="10"/>
  <c r="T115" i="10"/>
  <c r="U115" i="10"/>
  <c r="V115" i="10"/>
  <c r="W115" i="10"/>
  <c r="X115" i="10"/>
  <c r="Y115" i="10"/>
  <c r="Z115" i="10"/>
  <c r="AA115" i="10"/>
  <c r="AB115" i="10"/>
  <c r="AC115" i="10"/>
  <c r="AD115" i="10"/>
  <c r="AE115" i="10"/>
  <c r="AF115" i="10"/>
  <c r="AG115" i="10"/>
  <c r="AH115" i="10"/>
  <c r="AI115" i="10"/>
  <c r="AJ115" i="10"/>
  <c r="AK115" i="10"/>
  <c r="AL115" i="10"/>
  <c r="AM115" i="10"/>
  <c r="AN115" i="10"/>
  <c r="AO115" i="10"/>
  <c r="AP115" i="10"/>
  <c r="AQ115" i="10"/>
  <c r="AR115" i="10"/>
  <c r="AS115" i="10"/>
  <c r="AT115" i="10"/>
  <c r="AU115" i="10"/>
  <c r="AV115" i="10"/>
  <c r="AW115" i="10"/>
  <c r="AX115" i="10"/>
  <c r="AY115" i="10"/>
  <c r="AZ115" i="10"/>
  <c r="BA115" i="10"/>
  <c r="BB115" i="10"/>
  <c r="BC115" i="10"/>
  <c r="BD115" i="10"/>
  <c r="BE115" i="10"/>
  <c r="BF115" i="10"/>
  <c r="BG115" i="10"/>
  <c r="BH115" i="10"/>
  <c r="BI115" i="10"/>
  <c r="BJ115" i="10"/>
  <c r="BK115" i="10"/>
  <c r="BL115" i="10"/>
  <c r="BM115" i="10"/>
  <c r="BN115" i="10"/>
  <c r="BO115" i="10"/>
  <c r="BP115" i="10"/>
  <c r="BQ115" i="10"/>
  <c r="BR115" i="10"/>
  <c r="BS115" i="10"/>
  <c r="BT115" i="10"/>
  <c r="BU115" i="10"/>
  <c r="BV115" i="10"/>
  <c r="BW115" i="10"/>
  <c r="BX115" i="10"/>
  <c r="BY115" i="10"/>
  <c r="BZ115" i="10"/>
  <c r="CA115" i="10"/>
  <c r="CB115" i="10"/>
  <c r="CC115" i="10"/>
  <c r="CD115" i="10"/>
  <c r="CE115" i="10"/>
  <c r="CF115" i="10"/>
  <c r="CG115" i="10"/>
  <c r="CH115" i="10"/>
  <c r="CI115" i="10"/>
  <c r="CJ115" i="10"/>
  <c r="CK115" i="10"/>
  <c r="CL115" i="10"/>
  <c r="CM115" i="10"/>
  <c r="CN115" i="10"/>
  <c r="CO115" i="10"/>
  <c r="CP115" i="10"/>
  <c r="CQ115" i="10"/>
  <c r="CR115" i="10"/>
  <c r="CS115" i="10"/>
  <c r="CT115" i="10"/>
  <c r="CU115" i="10"/>
  <c r="CV115" i="10"/>
  <c r="CW115" i="10"/>
  <c r="CX115" i="10"/>
  <c r="CY115" i="10"/>
  <c r="CZ115" i="10"/>
  <c r="DA115" i="10"/>
  <c r="DB115" i="10"/>
  <c r="DC115" i="10"/>
  <c r="DD115" i="10"/>
  <c r="DE115" i="10"/>
  <c r="DF115" i="10"/>
  <c r="K115" i="10"/>
  <c r="L91" i="10"/>
  <c r="M91" i="10"/>
  <c r="N91" i="10"/>
  <c r="O91" i="10"/>
  <c r="P91" i="10"/>
  <c r="Q91" i="10"/>
  <c r="R91" i="10"/>
  <c r="S91" i="10"/>
  <c r="T91" i="10"/>
  <c r="U91" i="10"/>
  <c r="V91" i="10"/>
  <c r="W91" i="10"/>
  <c r="X91" i="10"/>
  <c r="Y91" i="10"/>
  <c r="Z91" i="10"/>
  <c r="AA91" i="10"/>
  <c r="AB91" i="10"/>
  <c r="AC91" i="10"/>
  <c r="AD91" i="10"/>
  <c r="AE91" i="10"/>
  <c r="AF91" i="10"/>
  <c r="AG91" i="10"/>
  <c r="AH91" i="10"/>
  <c r="AI91" i="10"/>
  <c r="AJ91" i="10"/>
  <c r="AK91" i="10"/>
  <c r="AL91" i="10"/>
  <c r="AM91" i="10"/>
  <c r="AN91" i="10"/>
  <c r="AO91" i="10"/>
  <c r="AP91" i="10"/>
  <c r="AQ91" i="10"/>
  <c r="AR91" i="10"/>
  <c r="AS91" i="10"/>
  <c r="AT91" i="10"/>
  <c r="AU91" i="10"/>
  <c r="AV91" i="10"/>
  <c r="AW91" i="10"/>
  <c r="AX91" i="10"/>
  <c r="AY91" i="10"/>
  <c r="AZ91" i="10"/>
  <c r="BA91" i="10"/>
  <c r="BB91" i="10"/>
  <c r="BC91" i="10"/>
  <c r="BD91" i="10"/>
  <c r="BE91" i="10"/>
  <c r="BF91" i="10"/>
  <c r="BG91" i="10"/>
  <c r="BH91" i="10"/>
  <c r="BI91" i="10"/>
  <c r="BJ91" i="10"/>
  <c r="BK91" i="10"/>
  <c r="BL91" i="10"/>
  <c r="BM91" i="10"/>
  <c r="BN91" i="10"/>
  <c r="BO91" i="10"/>
  <c r="BP91" i="10"/>
  <c r="BQ91" i="10"/>
  <c r="BR91" i="10"/>
  <c r="BS91" i="10"/>
  <c r="BT91" i="10"/>
  <c r="BU91" i="10"/>
  <c r="BV91" i="10"/>
  <c r="BW91" i="10"/>
  <c r="BX91" i="10"/>
  <c r="BY91" i="10"/>
  <c r="BZ91" i="10"/>
  <c r="CA91" i="10"/>
  <c r="CB91" i="10"/>
  <c r="CC91" i="10"/>
  <c r="CD91" i="10"/>
  <c r="CE91" i="10"/>
  <c r="CF91" i="10"/>
  <c r="CG91" i="10"/>
  <c r="CH91" i="10"/>
  <c r="CI91" i="10"/>
  <c r="CJ91" i="10"/>
  <c r="CK91" i="10"/>
  <c r="CL91" i="10"/>
  <c r="CM91" i="10"/>
  <c r="CN91" i="10"/>
  <c r="CO91" i="10"/>
  <c r="CP91" i="10"/>
  <c r="CQ91" i="10"/>
  <c r="CR91" i="10"/>
  <c r="CS91" i="10"/>
  <c r="CT91" i="10"/>
  <c r="CU91" i="10"/>
  <c r="CV91" i="10"/>
  <c r="CW91" i="10"/>
  <c r="CX91" i="10"/>
  <c r="CY91" i="10"/>
  <c r="CZ91" i="10"/>
  <c r="DA91" i="10"/>
  <c r="DB91" i="10"/>
  <c r="DC91" i="10"/>
  <c r="DD91" i="10"/>
  <c r="DE91" i="10"/>
  <c r="DF91" i="10"/>
  <c r="K91" i="10"/>
  <c r="L76" i="10"/>
  <c r="M76" i="10"/>
  <c r="N76" i="10"/>
  <c r="O76" i="10"/>
  <c r="P76" i="10"/>
  <c r="Q76" i="10"/>
  <c r="R76" i="10"/>
  <c r="S76" i="10"/>
  <c r="T76" i="10"/>
  <c r="U76" i="10"/>
  <c r="V76" i="10"/>
  <c r="W76" i="10"/>
  <c r="X76" i="10"/>
  <c r="Y76" i="10"/>
  <c r="Z76" i="10"/>
  <c r="AA76" i="10"/>
  <c r="AB76" i="10"/>
  <c r="AC76" i="10"/>
  <c r="AD76" i="10"/>
  <c r="AE76" i="10"/>
  <c r="AF76" i="10"/>
  <c r="AG76" i="10"/>
  <c r="AH76" i="10"/>
  <c r="AI76" i="10"/>
  <c r="AJ76" i="10"/>
  <c r="AK76" i="10"/>
  <c r="AL76" i="10"/>
  <c r="AM76" i="10"/>
  <c r="AN76" i="10"/>
  <c r="AO76" i="10"/>
  <c r="AP76" i="10"/>
  <c r="AQ76" i="10"/>
  <c r="AR76" i="10"/>
  <c r="AS76" i="10"/>
  <c r="AT76" i="10"/>
  <c r="AU76" i="10"/>
  <c r="AV76" i="10"/>
  <c r="AW76" i="10"/>
  <c r="AX76" i="10"/>
  <c r="AY76" i="10"/>
  <c r="AZ76" i="10"/>
  <c r="BA76" i="10"/>
  <c r="BB76" i="10"/>
  <c r="BC76" i="10"/>
  <c r="BD76" i="10"/>
  <c r="BE76" i="10"/>
  <c r="BF76" i="10"/>
  <c r="BG76" i="10"/>
  <c r="BH76" i="10"/>
  <c r="BI76" i="10"/>
  <c r="BJ76" i="10"/>
  <c r="BK76" i="10"/>
  <c r="BL76" i="10"/>
  <c r="BM76" i="10"/>
  <c r="BN76" i="10"/>
  <c r="BO76" i="10"/>
  <c r="BP76" i="10"/>
  <c r="BQ76" i="10"/>
  <c r="BR76" i="10"/>
  <c r="BS76" i="10"/>
  <c r="BT76" i="10"/>
  <c r="BU76" i="10"/>
  <c r="BV76" i="10"/>
  <c r="BW76" i="10"/>
  <c r="BX76" i="10"/>
  <c r="BY76" i="10"/>
  <c r="BZ76" i="10"/>
  <c r="CA76" i="10"/>
  <c r="CB76" i="10"/>
  <c r="CC76" i="10"/>
  <c r="CD76" i="10"/>
  <c r="CE76" i="10"/>
  <c r="CF76" i="10"/>
  <c r="CG76" i="10"/>
  <c r="CH76" i="10"/>
  <c r="CI76" i="10"/>
  <c r="CJ76" i="10"/>
  <c r="CK76" i="10"/>
  <c r="CL76" i="10"/>
  <c r="CM76" i="10"/>
  <c r="CN76" i="10"/>
  <c r="CO76" i="10"/>
  <c r="CP76" i="10"/>
  <c r="CQ76" i="10"/>
  <c r="CR76" i="10"/>
  <c r="CS76" i="10"/>
  <c r="CT76" i="10"/>
  <c r="CU76" i="10"/>
  <c r="CV76" i="10"/>
  <c r="CW76" i="10"/>
  <c r="CX76" i="10"/>
  <c r="CY76" i="10"/>
  <c r="CZ76" i="10"/>
  <c r="DA76" i="10"/>
  <c r="DB76" i="10"/>
  <c r="DC76" i="10"/>
  <c r="DD76" i="10"/>
  <c r="DE76" i="10"/>
  <c r="DF76" i="10"/>
  <c r="K7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AO56" i="10"/>
  <c r="AP56" i="10"/>
  <c r="AQ56" i="10"/>
  <c r="AR56" i="10"/>
  <c r="AS56" i="10"/>
  <c r="AT56" i="10"/>
  <c r="AU56" i="10"/>
  <c r="AV56" i="10"/>
  <c r="AW56" i="10"/>
  <c r="AX56" i="10"/>
  <c r="AY56" i="10"/>
  <c r="AZ56" i="10"/>
  <c r="BA56" i="10"/>
  <c r="BB56" i="10"/>
  <c r="BC56" i="10"/>
  <c r="BD56" i="10"/>
  <c r="BE56" i="10"/>
  <c r="BF56" i="10"/>
  <c r="BG56" i="10"/>
  <c r="BH56" i="10"/>
  <c r="BI56" i="10"/>
  <c r="BJ56" i="10"/>
  <c r="BK56" i="10"/>
  <c r="BL56" i="10"/>
  <c r="BM56" i="10"/>
  <c r="BN56" i="10"/>
  <c r="BO56" i="10"/>
  <c r="BP56" i="10"/>
  <c r="BQ56" i="10"/>
  <c r="BR56" i="10"/>
  <c r="BS56" i="10"/>
  <c r="BT56" i="10"/>
  <c r="BU56" i="10"/>
  <c r="BV56" i="10"/>
  <c r="BW56" i="10"/>
  <c r="BX56" i="10"/>
  <c r="BY56" i="10"/>
  <c r="BZ56" i="10"/>
  <c r="CA56" i="10"/>
  <c r="CB56" i="10"/>
  <c r="CC56" i="10"/>
  <c r="CD56" i="10"/>
  <c r="CE56" i="10"/>
  <c r="CF56" i="10"/>
  <c r="CG56" i="10"/>
  <c r="CH56" i="10"/>
  <c r="CI56" i="10"/>
  <c r="CJ56" i="10"/>
  <c r="CK56" i="10"/>
  <c r="CL56" i="10"/>
  <c r="CM56" i="10"/>
  <c r="CN56" i="10"/>
  <c r="CO56" i="10"/>
  <c r="CP56" i="10"/>
  <c r="CQ56" i="10"/>
  <c r="CR56" i="10"/>
  <c r="CS56" i="10"/>
  <c r="CT56" i="10"/>
  <c r="CU56" i="10"/>
  <c r="CV56" i="10"/>
  <c r="CW56" i="10"/>
  <c r="CX56" i="10"/>
  <c r="CY56" i="10"/>
  <c r="CZ56" i="10"/>
  <c r="DA56" i="10"/>
  <c r="DB56" i="10"/>
  <c r="DC56" i="10"/>
  <c r="DD56" i="10"/>
  <c r="DE56" i="10"/>
  <c r="DF56" i="10"/>
  <c r="K56"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AP47" i="10"/>
  <c r="AQ47" i="10"/>
  <c r="AR47" i="10"/>
  <c r="AS47" i="10"/>
  <c r="AT47" i="10"/>
  <c r="AU47" i="10"/>
  <c r="AV47" i="10"/>
  <c r="AW47" i="10"/>
  <c r="AX47" i="10"/>
  <c r="AY47" i="10"/>
  <c r="AZ47" i="10"/>
  <c r="BA47" i="10"/>
  <c r="BB47" i="10"/>
  <c r="BC47" i="10"/>
  <c r="BD47" i="10"/>
  <c r="BE47" i="10"/>
  <c r="BF47" i="10"/>
  <c r="BG47" i="10"/>
  <c r="BH47" i="10"/>
  <c r="BI47" i="10"/>
  <c r="BJ47" i="10"/>
  <c r="BK47" i="10"/>
  <c r="BL47" i="10"/>
  <c r="BM47" i="10"/>
  <c r="BN47" i="10"/>
  <c r="BO47" i="10"/>
  <c r="BP47" i="10"/>
  <c r="BQ47" i="10"/>
  <c r="BR47" i="10"/>
  <c r="BS47" i="10"/>
  <c r="BT47" i="10"/>
  <c r="BU47" i="10"/>
  <c r="BV47" i="10"/>
  <c r="BW47" i="10"/>
  <c r="BX47" i="10"/>
  <c r="BY47" i="10"/>
  <c r="BZ47" i="10"/>
  <c r="CA47" i="10"/>
  <c r="CB47" i="10"/>
  <c r="CC47" i="10"/>
  <c r="CD47" i="10"/>
  <c r="CE47" i="10"/>
  <c r="CF47" i="10"/>
  <c r="CG47" i="10"/>
  <c r="CH47" i="10"/>
  <c r="CI47" i="10"/>
  <c r="CJ47" i="10"/>
  <c r="CK47" i="10"/>
  <c r="CL47" i="10"/>
  <c r="CM47" i="10"/>
  <c r="CN47" i="10"/>
  <c r="CO47" i="10"/>
  <c r="CP47" i="10"/>
  <c r="CQ47" i="10"/>
  <c r="CR47" i="10"/>
  <c r="CS47" i="10"/>
  <c r="CT47" i="10"/>
  <c r="CU47" i="10"/>
  <c r="CV47" i="10"/>
  <c r="CW47" i="10"/>
  <c r="CX47" i="10"/>
  <c r="CY47" i="10"/>
  <c r="CZ47" i="10"/>
  <c r="DA47" i="10"/>
  <c r="DB47" i="10"/>
  <c r="DC47" i="10"/>
  <c r="DD47" i="10"/>
  <c r="DE47" i="10"/>
  <c r="DF47" i="10"/>
  <c r="K47"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BM36" i="10"/>
  <c r="BN36" i="10"/>
  <c r="BO36" i="10"/>
  <c r="BP36" i="10"/>
  <c r="BQ36" i="10"/>
  <c r="BR36" i="10"/>
  <c r="BS36" i="10"/>
  <c r="BT36" i="10"/>
  <c r="BU36" i="10"/>
  <c r="BV36" i="10"/>
  <c r="BW36" i="10"/>
  <c r="BX36" i="10"/>
  <c r="BY36" i="10"/>
  <c r="BZ36" i="10"/>
  <c r="CA36" i="10"/>
  <c r="CB36" i="10"/>
  <c r="CC36" i="10"/>
  <c r="CD36" i="10"/>
  <c r="CE36" i="10"/>
  <c r="CF36" i="10"/>
  <c r="CG36" i="10"/>
  <c r="CH36" i="10"/>
  <c r="CI36" i="10"/>
  <c r="CJ36" i="10"/>
  <c r="CK36" i="10"/>
  <c r="CL36" i="10"/>
  <c r="CM36" i="10"/>
  <c r="CN36" i="10"/>
  <c r="CO36" i="10"/>
  <c r="CP36" i="10"/>
  <c r="CQ36" i="10"/>
  <c r="CR36" i="10"/>
  <c r="CS36" i="10"/>
  <c r="CT36" i="10"/>
  <c r="CU36" i="10"/>
  <c r="CV36" i="10"/>
  <c r="CW36" i="10"/>
  <c r="CX36" i="10"/>
  <c r="CY36" i="10"/>
  <c r="CZ36" i="10"/>
  <c r="DA36" i="10"/>
  <c r="DB36" i="10"/>
  <c r="DC36" i="10"/>
  <c r="DD36" i="10"/>
  <c r="DE36" i="10"/>
  <c r="DF36" i="10"/>
  <c r="K36"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BO21" i="10"/>
  <c r="BP21" i="10"/>
  <c r="BQ21" i="10"/>
  <c r="BR21" i="10"/>
  <c r="BS21" i="10"/>
  <c r="BT21" i="10"/>
  <c r="BU21" i="10"/>
  <c r="BV21" i="10"/>
  <c r="BW21" i="10"/>
  <c r="BX21" i="10"/>
  <c r="BY21" i="10"/>
  <c r="BZ21" i="10"/>
  <c r="CA21" i="10"/>
  <c r="CB21" i="10"/>
  <c r="CC21" i="10"/>
  <c r="CD21" i="10"/>
  <c r="CE21" i="10"/>
  <c r="CF21" i="10"/>
  <c r="CG21" i="10"/>
  <c r="CH21" i="10"/>
  <c r="CI21" i="10"/>
  <c r="CJ21" i="10"/>
  <c r="CK21" i="10"/>
  <c r="CL21" i="10"/>
  <c r="CM21" i="10"/>
  <c r="CN21" i="10"/>
  <c r="CO21" i="10"/>
  <c r="CP21" i="10"/>
  <c r="CQ21" i="10"/>
  <c r="CR21" i="10"/>
  <c r="CS21" i="10"/>
  <c r="CT21" i="10"/>
  <c r="CU21" i="10"/>
  <c r="CV21" i="10"/>
  <c r="CW21" i="10"/>
  <c r="CX21" i="10"/>
  <c r="CY21" i="10"/>
  <c r="CZ21" i="10"/>
  <c r="DA21" i="10"/>
  <c r="DB21" i="10"/>
  <c r="DC21" i="10"/>
  <c r="DD21" i="10"/>
  <c r="DE21" i="10"/>
  <c r="DF21" i="10"/>
  <c r="K21"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BK13" i="10"/>
  <c r="BL13" i="10"/>
  <c r="BM13" i="10"/>
  <c r="BN13" i="10"/>
  <c r="BO13" i="10"/>
  <c r="BP13" i="10"/>
  <c r="BQ13" i="10"/>
  <c r="BR13" i="10"/>
  <c r="BS13" i="10"/>
  <c r="BT13" i="10"/>
  <c r="BU13" i="10"/>
  <c r="BV13" i="10"/>
  <c r="BW13" i="10"/>
  <c r="BX13" i="10"/>
  <c r="BY13" i="10"/>
  <c r="BZ13" i="10"/>
  <c r="CA13" i="10"/>
  <c r="CB13" i="10"/>
  <c r="CC13" i="10"/>
  <c r="CD13" i="10"/>
  <c r="CE13" i="10"/>
  <c r="CF13" i="10"/>
  <c r="CG13" i="10"/>
  <c r="CH13" i="10"/>
  <c r="CI13" i="10"/>
  <c r="CJ13" i="10"/>
  <c r="CK13" i="10"/>
  <c r="CL13" i="10"/>
  <c r="CM13" i="10"/>
  <c r="CN13" i="10"/>
  <c r="CO13" i="10"/>
  <c r="CP13" i="10"/>
  <c r="CQ13" i="10"/>
  <c r="CR13" i="10"/>
  <c r="CS13" i="10"/>
  <c r="CT13" i="10"/>
  <c r="CU13" i="10"/>
  <c r="CV13" i="10"/>
  <c r="CW13" i="10"/>
  <c r="CX13" i="10"/>
  <c r="CY13" i="10"/>
  <c r="CZ13" i="10"/>
  <c r="DA13" i="10"/>
  <c r="DB13" i="10"/>
  <c r="DC13" i="10"/>
  <c r="DD13" i="10"/>
  <c r="DE13" i="10"/>
  <c r="DF13" i="10"/>
  <c r="K13" i="10"/>
  <c r="C4" i="30"/>
  <c r="C3" i="30"/>
  <c r="C2" i="30"/>
  <c r="D4" i="30"/>
  <c r="D3" i="30"/>
  <c r="D2" i="30"/>
  <c r="D54" i="30"/>
  <c r="D53" i="30"/>
  <c r="D47" i="30"/>
  <c r="D46" i="30"/>
  <c r="D48" i="30"/>
  <c r="D49" i="30"/>
  <c r="D51" i="30"/>
  <c r="D52" i="30"/>
  <c r="D44" i="30"/>
  <c r="D40" i="30"/>
  <c r="D39" i="30"/>
  <c r="D38" i="30"/>
  <c r="D37" i="30"/>
  <c r="D36" i="30"/>
  <c r="D35" i="30"/>
  <c r="D34" i="30"/>
  <c r="D30" i="30"/>
  <c r="D27" i="30"/>
  <c r="D29" i="30"/>
  <c r="D28" i="30"/>
  <c r="D25" i="30"/>
  <c r="D24" i="30"/>
  <c r="D23" i="30"/>
  <c r="D22" i="30"/>
  <c r="D21" i="30"/>
  <c r="D19" i="30"/>
  <c r="D18" i="30"/>
  <c r="D17" i="30"/>
  <c r="D16" i="30"/>
  <c r="D21" i="18"/>
  <c r="D24" i="6"/>
  <c r="C16" i="30"/>
  <c r="C24" i="6"/>
  <c r="B16" i="30"/>
  <c r="D15" i="30"/>
  <c r="D14" i="30"/>
  <c r="D13" i="30"/>
  <c r="D12" i="30"/>
  <c r="D11" i="30"/>
  <c r="D10" i="30"/>
  <c r="D9" i="30"/>
  <c r="D8" i="30"/>
  <c r="D7" i="30"/>
  <c r="C13" i="6"/>
  <c r="B8" i="30"/>
  <c r="D10" i="18"/>
  <c r="D13" i="6"/>
  <c r="C8" i="30"/>
  <c r="C14" i="6"/>
  <c r="B9" i="30"/>
  <c r="D11" i="18"/>
  <c r="D14" i="6"/>
  <c r="C9" i="30"/>
  <c r="C16" i="6"/>
  <c r="B10" i="30"/>
  <c r="D13" i="18"/>
  <c r="D16" i="6"/>
  <c r="C10" i="30"/>
  <c r="C17" i="6"/>
  <c r="B11" i="30"/>
  <c r="D14" i="18"/>
  <c r="D17" i="6"/>
  <c r="C11" i="30"/>
  <c r="C18" i="6"/>
  <c r="B12" i="30"/>
  <c r="D15" i="18"/>
  <c r="D18" i="6"/>
  <c r="C12" i="30"/>
  <c r="C19" i="6"/>
  <c r="B13" i="30"/>
  <c r="D16" i="18"/>
  <c r="D19" i="6"/>
  <c r="C13" i="30"/>
  <c r="C20" i="6"/>
  <c r="B14" i="30"/>
  <c r="D20" i="6"/>
  <c r="C14" i="30"/>
  <c r="C23" i="6"/>
  <c r="B15" i="30"/>
  <c r="D20" i="18"/>
  <c r="D23" i="6"/>
  <c r="C15" i="30"/>
  <c r="C25" i="6"/>
  <c r="B17" i="30"/>
  <c r="D22" i="18"/>
  <c r="D25" i="6"/>
  <c r="C17" i="30"/>
  <c r="C26" i="6"/>
  <c r="B18" i="30"/>
  <c r="D23" i="18"/>
  <c r="D26" i="6"/>
  <c r="C18" i="30"/>
  <c r="C27" i="6"/>
  <c r="B19" i="30"/>
  <c r="D24" i="18"/>
  <c r="D27" i="6"/>
  <c r="C19" i="30"/>
  <c r="C30" i="6"/>
  <c r="B21" i="30"/>
  <c r="D28" i="18"/>
  <c r="D30" i="6"/>
  <c r="C21" i="30"/>
  <c r="C31" i="6"/>
  <c r="B22" i="30"/>
  <c r="D29" i="18"/>
  <c r="D31" i="6"/>
  <c r="C22" i="30"/>
  <c r="C32" i="6"/>
  <c r="D30" i="18"/>
  <c r="D32" i="6"/>
  <c r="C33" i="6"/>
  <c r="B23" i="30"/>
  <c r="D31" i="18"/>
  <c r="D33" i="6"/>
  <c r="C23" i="30"/>
  <c r="C34" i="6"/>
  <c r="B24" i="30"/>
  <c r="D32" i="18"/>
  <c r="D34" i="6"/>
  <c r="C24" i="30"/>
  <c r="C35" i="6"/>
  <c r="B25" i="30"/>
  <c r="D33" i="18"/>
  <c r="D35" i="6"/>
  <c r="C25" i="30"/>
  <c r="C36" i="6"/>
  <c r="D34" i="18"/>
  <c r="D36" i="6"/>
  <c r="C37" i="6"/>
  <c r="D35" i="18"/>
  <c r="D37" i="6"/>
  <c r="C38" i="6"/>
  <c r="B27" i="30"/>
  <c r="D36" i="18"/>
  <c r="D38" i="6"/>
  <c r="C27" i="30"/>
  <c r="C39" i="6"/>
  <c r="B28" i="30"/>
  <c r="D37" i="18"/>
  <c r="D39" i="6"/>
  <c r="C28" i="30"/>
  <c r="C40" i="6"/>
  <c r="B29" i="30"/>
  <c r="D38" i="18"/>
  <c r="D40" i="6"/>
  <c r="C29" i="30"/>
  <c r="C41" i="6"/>
  <c r="B30" i="30"/>
  <c r="D39" i="18"/>
  <c r="D41" i="6"/>
  <c r="C30" i="30"/>
  <c r="C42" i="6"/>
  <c r="D42" i="6"/>
  <c r="C45" i="6"/>
  <c r="B34" i="30"/>
  <c r="D42" i="18"/>
  <c r="D45" i="6"/>
  <c r="C34" i="30"/>
  <c r="C46" i="6"/>
  <c r="B35" i="30"/>
  <c r="D43" i="18"/>
  <c r="D46" i="6"/>
  <c r="C35" i="30"/>
  <c r="C47" i="6"/>
  <c r="B36" i="30"/>
  <c r="D44" i="18"/>
  <c r="D47" i="6"/>
  <c r="C36" i="30"/>
  <c r="C48" i="6"/>
  <c r="B37" i="30"/>
  <c r="D45" i="18"/>
  <c r="D48" i="6"/>
  <c r="C37" i="30"/>
  <c r="C49" i="6"/>
  <c r="B38" i="30"/>
  <c r="D46" i="18"/>
  <c r="D49" i="6"/>
  <c r="C38" i="30"/>
  <c r="C50" i="6"/>
  <c r="B39" i="30"/>
  <c r="D47" i="18"/>
  <c r="D50" i="6"/>
  <c r="C39" i="30"/>
  <c r="C51" i="6"/>
  <c r="B40" i="30"/>
  <c r="D48" i="18"/>
  <c r="D51" i="6"/>
  <c r="C40" i="30"/>
  <c r="C52" i="6"/>
  <c r="D49" i="18"/>
  <c r="D52" i="6"/>
  <c r="C55" i="6"/>
  <c r="B44" i="30"/>
  <c r="D51" i="18"/>
  <c r="D55" i="6"/>
  <c r="C44" i="30"/>
  <c r="C56" i="6"/>
  <c r="B45" i="30"/>
  <c r="D52" i="18"/>
  <c r="D56" i="6"/>
  <c r="C45" i="30"/>
  <c r="C57" i="6"/>
  <c r="B46" i="30"/>
  <c r="D53" i="18"/>
  <c r="D57" i="6"/>
  <c r="C46" i="30"/>
  <c r="C58" i="6"/>
  <c r="B47" i="30"/>
  <c r="D54" i="18"/>
  <c r="D58" i="6"/>
  <c r="C47" i="30"/>
  <c r="C59" i="6"/>
  <c r="B48" i="30"/>
  <c r="D55" i="18"/>
  <c r="D59" i="6"/>
  <c r="C48" i="30"/>
  <c r="C60" i="6"/>
  <c r="B49" i="30"/>
  <c r="D56" i="18"/>
  <c r="D60" i="6"/>
  <c r="C49" i="30"/>
  <c r="C61" i="6"/>
  <c r="D57" i="18"/>
  <c r="D61" i="6"/>
  <c r="C62" i="6"/>
  <c r="B51" i="30"/>
  <c r="D58" i="18"/>
  <c r="D62" i="6"/>
  <c r="C51" i="30"/>
  <c r="C63" i="6"/>
  <c r="B52" i="30"/>
  <c r="D59" i="18"/>
  <c r="D63" i="6"/>
  <c r="C52" i="30"/>
  <c r="C64" i="6"/>
  <c r="B53" i="30"/>
  <c r="D60" i="18"/>
  <c r="D64" i="6"/>
  <c r="C53" i="30"/>
  <c r="C65" i="6"/>
  <c r="B54" i="30"/>
  <c r="D61" i="18"/>
  <c r="D65" i="6"/>
  <c r="C54" i="30"/>
  <c r="C67" i="6"/>
  <c r="D64" i="18"/>
  <c r="D67" i="6"/>
  <c r="C68" i="6"/>
  <c r="D65" i="18"/>
  <c r="D68" i="6"/>
  <c r="C69" i="6"/>
  <c r="D66" i="18"/>
  <c r="D69" i="6"/>
  <c r="C70" i="6"/>
  <c r="D67" i="18"/>
  <c r="D70" i="6"/>
  <c r="C71" i="6"/>
  <c r="D68" i="18"/>
  <c r="D71" i="6"/>
  <c r="C72" i="6"/>
  <c r="D69" i="18"/>
  <c r="D72" i="6"/>
  <c r="C73" i="6"/>
  <c r="D70" i="18"/>
  <c r="D73" i="6"/>
  <c r="C74" i="6"/>
  <c r="D71" i="18"/>
  <c r="D74" i="6"/>
  <c r="C75" i="6"/>
  <c r="D72" i="18"/>
  <c r="D75" i="6"/>
  <c r="C76" i="6"/>
  <c r="D73" i="18"/>
  <c r="D76" i="6"/>
  <c r="C77" i="6"/>
  <c r="D74" i="18"/>
  <c r="D77" i="6"/>
  <c r="C78" i="6"/>
  <c r="D75" i="18"/>
  <c r="D78" i="6"/>
  <c r="C79" i="6"/>
  <c r="D76" i="18"/>
  <c r="D79" i="6"/>
  <c r="C80" i="6"/>
  <c r="D77" i="18"/>
  <c r="D80" i="6"/>
  <c r="C81" i="6"/>
  <c r="D78" i="18"/>
  <c r="D81" i="6"/>
  <c r="C82" i="6"/>
  <c r="D79" i="18"/>
  <c r="D82" i="6"/>
  <c r="C12" i="6"/>
  <c r="B7" i="30"/>
  <c r="D9" i="18"/>
  <c r="D12" i="6"/>
  <c r="C7" i="30"/>
  <c r="I91" i="21"/>
  <c r="F91" i="21"/>
  <c r="I89" i="21"/>
  <c r="F89" i="21"/>
  <c r="DF32" i="21"/>
  <c r="DF30" i="21"/>
  <c r="DF77" i="21"/>
  <c r="DF39" i="21"/>
  <c r="DF37" i="21"/>
  <c r="DF79" i="21"/>
  <c r="DF42" i="21"/>
  <c r="DF41" i="21"/>
  <c r="DF80" i="21"/>
  <c r="DF58" i="21"/>
  <c r="DF51" i="21"/>
  <c r="DF82" i="21"/>
  <c r="DF9" i="21"/>
  <c r="DF72" i="21"/>
  <c r="DF18" i="21"/>
  <c r="DF74" i="21"/>
  <c r="DF23" i="21"/>
  <c r="DF75" i="21"/>
  <c r="DF26" i="21"/>
  <c r="DF76" i="21"/>
  <c r="DF45" i="21"/>
  <c r="DF81" i="21"/>
  <c r="DF85" i="21"/>
  <c r="DF88" i="21"/>
  <c r="DF86" i="21"/>
  <c r="F7" i="20"/>
  <c r="K8" i="20"/>
  <c r="DF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I7" i="20"/>
  <c r="DF82" i="19"/>
  <c r="DF81" i="19"/>
  <c r="K82" i="19"/>
  <c r="K81" i="19"/>
  <c r="CX6" i="6"/>
  <c r="F92" i="18"/>
  <c r="J1" i="6"/>
  <c r="G92" i="18"/>
  <c r="K1" i="6"/>
  <c r="CX9" i="6"/>
  <c r="CY6" i="6"/>
  <c r="CY9" i="6"/>
  <c r="CZ6" i="6"/>
  <c r="CZ9" i="6"/>
  <c r="DA6" i="6"/>
  <c r="DA9" i="6"/>
  <c r="DB6" i="6"/>
  <c r="DB9" i="6"/>
  <c r="DC6" i="6"/>
  <c r="DC9" i="6"/>
  <c r="DD6" i="6"/>
  <c r="DD9" i="6"/>
  <c r="DE6" i="6"/>
  <c r="DE9" i="6"/>
  <c r="DF6" i="6"/>
  <c r="DF9" i="6"/>
  <c r="DG6" i="6"/>
  <c r="DG9" i="6"/>
  <c r="CB6" i="6"/>
  <c r="CB9" i="6"/>
  <c r="CC6" i="6"/>
  <c r="CC9" i="6"/>
  <c r="CD6" i="6"/>
  <c r="CD9" i="6"/>
  <c r="CE6" i="6"/>
  <c r="CE9" i="6"/>
  <c r="CF6" i="6"/>
  <c r="CF9" i="6"/>
  <c r="CG6" i="6"/>
  <c r="CG9" i="6"/>
  <c r="CH6" i="6"/>
  <c r="CH9" i="6"/>
  <c r="CI6" i="6"/>
  <c r="CI9" i="6"/>
  <c r="CJ6" i="6"/>
  <c r="CJ9" i="6"/>
  <c r="CK6" i="6"/>
  <c r="CK9" i="6"/>
  <c r="CL6" i="6"/>
  <c r="CL9" i="6"/>
  <c r="CM6" i="6"/>
  <c r="CM9" i="6"/>
  <c r="CN6" i="6"/>
  <c r="CN9" i="6"/>
  <c r="CO6" i="6"/>
  <c r="CO9" i="6"/>
  <c r="CP6" i="6"/>
  <c r="CP9" i="6"/>
  <c r="CQ6" i="6"/>
  <c r="CQ9" i="6"/>
  <c r="CR6" i="6"/>
  <c r="CR9" i="6"/>
  <c r="CS6" i="6"/>
  <c r="CS9" i="6"/>
  <c r="CT6" i="6"/>
  <c r="CT9" i="6"/>
  <c r="CU6" i="6"/>
  <c r="CU9" i="6"/>
  <c r="CV6" i="6"/>
  <c r="CV9" i="6"/>
  <c r="CW6" i="6"/>
  <c r="CW9" i="6"/>
  <c r="BE6" i="6"/>
  <c r="BE9" i="6"/>
  <c r="BF6" i="6"/>
  <c r="BF9" i="6"/>
  <c r="BG6" i="6"/>
  <c r="BG9" i="6"/>
  <c r="BH6" i="6"/>
  <c r="BH9" i="6"/>
  <c r="BI6" i="6"/>
  <c r="BI9" i="6"/>
  <c r="BJ6" i="6"/>
  <c r="BJ9" i="6"/>
  <c r="BK6" i="6"/>
  <c r="BK9" i="6"/>
  <c r="BL6" i="6"/>
  <c r="BL9" i="6"/>
  <c r="BM6" i="6"/>
  <c r="BM9" i="6"/>
  <c r="BN6" i="6"/>
  <c r="BN9" i="6"/>
  <c r="BO6" i="6"/>
  <c r="BO9" i="6"/>
  <c r="BP6" i="6"/>
  <c r="BP9" i="6"/>
  <c r="BQ6" i="6"/>
  <c r="BQ9" i="6"/>
  <c r="BR6" i="6"/>
  <c r="BR9" i="6"/>
  <c r="BS6" i="6"/>
  <c r="BS9" i="6"/>
  <c r="BT6" i="6"/>
  <c r="BT9" i="6"/>
  <c r="BU6" i="6"/>
  <c r="BU9" i="6"/>
  <c r="BV6" i="6"/>
  <c r="BV9" i="6"/>
  <c r="BW6" i="6"/>
  <c r="BW9" i="6"/>
  <c r="BX6" i="6"/>
  <c r="BX9" i="6"/>
  <c r="BY6" i="6"/>
  <c r="BY9" i="6"/>
  <c r="BZ6" i="6"/>
  <c r="BZ9" i="6"/>
  <c r="CA6" i="6"/>
  <c r="CA9" i="6"/>
  <c r="AF6" i="6"/>
  <c r="AF9" i="6"/>
  <c r="AG6" i="6"/>
  <c r="AG9" i="6"/>
  <c r="AH6" i="6"/>
  <c r="AH9" i="6"/>
  <c r="AI6" i="6"/>
  <c r="AI9" i="6"/>
  <c r="AJ6" i="6"/>
  <c r="AJ9" i="6"/>
  <c r="AK6" i="6"/>
  <c r="AK9" i="6"/>
  <c r="AL6" i="6"/>
  <c r="AL9" i="6"/>
  <c r="AM6" i="6"/>
  <c r="AM9" i="6"/>
  <c r="AN6" i="6"/>
  <c r="AN9" i="6"/>
  <c r="AO6" i="6"/>
  <c r="AO9" i="6"/>
  <c r="AP6" i="6"/>
  <c r="AP9" i="6"/>
  <c r="AQ6" i="6"/>
  <c r="AQ9" i="6"/>
  <c r="AR6" i="6"/>
  <c r="AR9" i="6"/>
  <c r="AS6" i="6"/>
  <c r="AS9" i="6"/>
  <c r="AT6" i="6"/>
  <c r="AT9" i="6"/>
  <c r="AU6" i="6"/>
  <c r="AU9" i="6"/>
  <c r="AV6" i="6"/>
  <c r="AV9" i="6"/>
  <c r="AW6" i="6"/>
  <c r="AW9" i="6"/>
  <c r="AX6" i="6"/>
  <c r="AX9" i="6"/>
  <c r="AY6" i="6"/>
  <c r="AY9" i="6"/>
  <c r="AZ6" i="6"/>
  <c r="AZ9" i="6"/>
  <c r="BA6" i="6"/>
  <c r="BA9" i="6"/>
  <c r="BB6" i="6"/>
  <c r="BB9" i="6"/>
  <c r="BC6" i="6"/>
  <c r="BC9" i="6"/>
  <c r="BD6" i="6"/>
  <c r="BD9" i="6"/>
  <c r="R6" i="6"/>
  <c r="R9" i="6"/>
  <c r="S6" i="6"/>
  <c r="S9" i="6"/>
  <c r="T6" i="6"/>
  <c r="T9" i="6"/>
  <c r="U6" i="6"/>
  <c r="U9" i="6"/>
  <c r="V6" i="6"/>
  <c r="V9" i="6"/>
  <c r="W6" i="6"/>
  <c r="W9" i="6"/>
  <c r="X6" i="6"/>
  <c r="X9" i="6"/>
  <c r="Y6" i="6"/>
  <c r="Y9" i="6"/>
  <c r="Z6" i="6"/>
  <c r="Z9" i="6"/>
  <c r="AA6" i="6"/>
  <c r="AA9" i="6"/>
  <c r="AB6" i="6"/>
  <c r="AB9" i="6"/>
  <c r="AC6" i="6"/>
  <c r="AC9" i="6"/>
  <c r="AD6" i="6"/>
  <c r="AD9" i="6"/>
  <c r="AE6" i="6"/>
  <c r="AE9" i="6"/>
  <c r="M6" i="6"/>
  <c r="M9" i="6"/>
  <c r="N6" i="6"/>
  <c r="N9" i="6"/>
  <c r="O6" i="6"/>
  <c r="O9" i="6"/>
  <c r="P6" i="6"/>
  <c r="P9" i="6"/>
  <c r="Q6" i="6"/>
  <c r="Q9" i="6"/>
  <c r="L6" i="6"/>
  <c r="L9" i="6"/>
  <c r="R9" i="21"/>
  <c r="R72" i="21"/>
  <c r="S9" i="21"/>
  <c r="S72" i="21"/>
  <c r="T9" i="21"/>
  <c r="T72" i="21"/>
  <c r="U9" i="21"/>
  <c r="U72" i="21"/>
  <c r="V9" i="21"/>
  <c r="V72" i="21"/>
  <c r="W9" i="21"/>
  <c r="W72" i="21"/>
  <c r="X9" i="21"/>
  <c r="X72" i="21"/>
  <c r="Y9" i="21"/>
  <c r="Y72" i="21"/>
  <c r="Z9" i="21"/>
  <c r="Z72" i="21"/>
  <c r="AA9" i="21"/>
  <c r="AA72" i="21"/>
  <c r="AB9" i="21"/>
  <c r="AB72" i="21"/>
  <c r="AC9" i="21"/>
  <c r="AC72" i="21"/>
  <c r="AD9" i="21"/>
  <c r="AD72" i="21"/>
  <c r="AE9" i="21"/>
  <c r="AE72" i="21"/>
  <c r="AF9" i="21"/>
  <c r="AF72" i="21"/>
  <c r="AG9" i="21"/>
  <c r="AG72" i="21"/>
  <c r="AH9" i="21"/>
  <c r="AH72" i="21"/>
  <c r="AI9" i="21"/>
  <c r="AI72" i="21"/>
  <c r="AJ9" i="21"/>
  <c r="AJ72" i="21"/>
  <c r="AK9" i="21"/>
  <c r="AK72" i="21"/>
  <c r="AL9" i="21"/>
  <c r="AL72" i="21"/>
  <c r="AM9" i="21"/>
  <c r="AM72" i="21"/>
  <c r="AN9" i="21"/>
  <c r="AN72" i="21"/>
  <c r="AO9" i="21"/>
  <c r="AO72" i="21"/>
  <c r="AP9" i="21"/>
  <c r="AP72" i="21"/>
  <c r="AQ9" i="21"/>
  <c r="AQ72" i="21"/>
  <c r="AR9" i="21"/>
  <c r="AR72" i="21"/>
  <c r="AS9" i="21"/>
  <c r="AS72" i="21"/>
  <c r="AT9" i="21"/>
  <c r="AT72" i="21"/>
  <c r="AU9" i="21"/>
  <c r="AU72" i="21"/>
  <c r="AV9" i="21"/>
  <c r="AV72" i="21"/>
  <c r="AW9" i="21"/>
  <c r="AW72" i="21"/>
  <c r="AX9" i="21"/>
  <c r="AX72" i="21"/>
  <c r="AY9" i="21"/>
  <c r="AY72" i="21"/>
  <c r="AZ9" i="21"/>
  <c r="AZ72" i="21"/>
  <c r="BA9" i="21"/>
  <c r="BA72" i="21"/>
  <c r="BB9" i="21"/>
  <c r="BB72" i="21"/>
  <c r="BC9" i="21"/>
  <c r="BC72" i="21"/>
  <c r="BD9" i="21"/>
  <c r="BD72" i="21"/>
  <c r="BE9" i="21"/>
  <c r="BE72" i="21"/>
  <c r="BF9" i="21"/>
  <c r="BF72" i="21"/>
  <c r="BG9" i="21"/>
  <c r="BG72" i="21"/>
  <c r="BH9" i="21"/>
  <c r="BH72" i="21"/>
  <c r="BI9" i="21"/>
  <c r="BI72" i="21"/>
  <c r="BJ9" i="21"/>
  <c r="BJ72" i="21"/>
  <c r="BK9" i="21"/>
  <c r="BK72" i="21"/>
  <c r="BL9" i="21"/>
  <c r="BL72" i="21"/>
  <c r="BM9" i="21"/>
  <c r="BM72" i="21"/>
  <c r="BN9" i="21"/>
  <c r="BN72" i="21"/>
  <c r="BO9" i="21"/>
  <c r="BO72" i="21"/>
  <c r="BP9" i="21"/>
  <c r="BP72" i="21"/>
  <c r="BQ9" i="21"/>
  <c r="BQ72" i="21"/>
  <c r="BR9" i="21"/>
  <c r="BR72" i="21"/>
  <c r="BS9" i="21"/>
  <c r="BS72" i="21"/>
  <c r="BT9" i="21"/>
  <c r="BT72" i="21"/>
  <c r="BU9" i="21"/>
  <c r="BU72" i="21"/>
  <c r="BV9" i="21"/>
  <c r="BV72" i="21"/>
  <c r="BW9" i="21"/>
  <c r="BW72" i="21"/>
  <c r="BX9" i="21"/>
  <c r="BX72" i="21"/>
  <c r="BY9" i="21"/>
  <c r="BY72" i="21"/>
  <c r="BZ9" i="21"/>
  <c r="BZ72" i="21"/>
  <c r="CA9" i="21"/>
  <c r="CA72" i="21"/>
  <c r="CB9" i="21"/>
  <c r="CB72" i="21"/>
  <c r="CC9" i="21"/>
  <c r="CC72" i="21"/>
  <c r="CD9" i="21"/>
  <c r="CD72" i="21"/>
  <c r="CE9" i="21"/>
  <c r="CE72" i="21"/>
  <c r="CF9" i="21"/>
  <c r="CF72" i="21"/>
  <c r="CG9" i="21"/>
  <c r="CG72" i="21"/>
  <c r="CH9" i="21"/>
  <c r="CH72" i="21"/>
  <c r="CI9" i="21"/>
  <c r="CI72" i="21"/>
  <c r="CJ9" i="21"/>
  <c r="CJ72" i="21"/>
  <c r="CK9" i="21"/>
  <c r="CK72" i="21"/>
  <c r="CL9" i="21"/>
  <c r="CL72" i="21"/>
  <c r="CM9" i="21"/>
  <c r="CM72" i="21"/>
  <c r="CN9" i="21"/>
  <c r="CN72" i="21"/>
  <c r="CO9" i="21"/>
  <c r="CO72" i="21"/>
  <c r="CP9" i="21"/>
  <c r="CP72" i="21"/>
  <c r="CQ9" i="21"/>
  <c r="CQ72" i="21"/>
  <c r="CR9" i="21"/>
  <c r="CR72" i="21"/>
  <c r="CS9" i="21"/>
  <c r="CS72" i="21"/>
  <c r="CT9" i="21"/>
  <c r="CT72" i="21"/>
  <c r="CU9" i="21"/>
  <c r="CU72" i="21"/>
  <c r="CV9" i="21"/>
  <c r="CV72" i="21"/>
  <c r="CW9" i="21"/>
  <c r="CW72" i="21"/>
  <c r="CX9" i="21"/>
  <c r="CX72" i="21"/>
  <c r="CY9" i="21"/>
  <c r="CY72" i="21"/>
  <c r="CZ9" i="21"/>
  <c r="CZ72" i="21"/>
  <c r="DA9" i="21"/>
  <c r="DA72" i="21"/>
  <c r="DB9" i="21"/>
  <c r="DB72" i="21"/>
  <c r="DC9" i="21"/>
  <c r="DC72" i="21"/>
  <c r="DD9" i="21"/>
  <c r="DD72" i="21"/>
  <c r="DE9" i="21"/>
  <c r="DE72" i="21"/>
  <c r="R18" i="21"/>
  <c r="R74" i="21"/>
  <c r="S18" i="21"/>
  <c r="S74" i="21"/>
  <c r="T18" i="21"/>
  <c r="T74" i="21"/>
  <c r="U18" i="21"/>
  <c r="U74" i="21"/>
  <c r="V18" i="21"/>
  <c r="V74" i="21"/>
  <c r="W18" i="21"/>
  <c r="W74" i="21"/>
  <c r="X18" i="21"/>
  <c r="X74" i="21"/>
  <c r="Y18" i="21"/>
  <c r="Y74" i="21"/>
  <c r="Z18" i="21"/>
  <c r="Z74" i="21"/>
  <c r="AA18" i="21"/>
  <c r="AA74" i="21"/>
  <c r="AB18" i="21"/>
  <c r="AB74" i="21"/>
  <c r="AC18" i="21"/>
  <c r="AC74" i="21"/>
  <c r="AD18" i="21"/>
  <c r="AD74" i="21"/>
  <c r="AE18" i="21"/>
  <c r="AE74" i="21"/>
  <c r="AF18" i="21"/>
  <c r="AF74" i="21"/>
  <c r="AG18" i="21"/>
  <c r="AG74" i="21"/>
  <c r="AH18" i="21"/>
  <c r="AH74" i="21"/>
  <c r="AI18" i="21"/>
  <c r="AI74" i="21"/>
  <c r="AJ18" i="21"/>
  <c r="AJ74" i="21"/>
  <c r="AK18" i="21"/>
  <c r="AK74" i="21"/>
  <c r="AL18" i="21"/>
  <c r="AL74" i="21"/>
  <c r="AM18" i="21"/>
  <c r="AM74" i="21"/>
  <c r="AN18" i="21"/>
  <c r="AN74" i="21"/>
  <c r="AO18" i="21"/>
  <c r="AO74" i="21"/>
  <c r="AP18" i="21"/>
  <c r="AP74" i="21"/>
  <c r="AQ18" i="21"/>
  <c r="AQ74" i="21"/>
  <c r="AR18" i="21"/>
  <c r="AR74" i="21"/>
  <c r="AS18" i="21"/>
  <c r="AS74" i="21"/>
  <c r="AT18" i="21"/>
  <c r="AT74" i="21"/>
  <c r="AU18" i="21"/>
  <c r="AU74" i="21"/>
  <c r="AV18" i="21"/>
  <c r="AV74" i="21"/>
  <c r="AW18" i="21"/>
  <c r="AW74" i="21"/>
  <c r="AX18" i="21"/>
  <c r="AX74" i="21"/>
  <c r="AY18" i="21"/>
  <c r="AY74" i="21"/>
  <c r="AZ18" i="21"/>
  <c r="AZ74" i="21"/>
  <c r="BA18" i="21"/>
  <c r="BA74" i="21"/>
  <c r="BB18" i="21"/>
  <c r="BB74" i="21"/>
  <c r="BC18" i="21"/>
  <c r="BC74" i="21"/>
  <c r="BD18" i="21"/>
  <c r="BD74" i="21"/>
  <c r="BE18" i="21"/>
  <c r="BE74" i="21"/>
  <c r="BF18" i="21"/>
  <c r="BF74" i="21"/>
  <c r="BG18" i="21"/>
  <c r="BG74" i="21"/>
  <c r="BH18" i="21"/>
  <c r="BH74" i="21"/>
  <c r="BI18" i="21"/>
  <c r="BI74" i="21"/>
  <c r="BJ18" i="21"/>
  <c r="BJ74" i="21"/>
  <c r="BK18" i="21"/>
  <c r="BK74" i="21"/>
  <c r="BL18" i="21"/>
  <c r="BL74" i="21"/>
  <c r="BM18" i="21"/>
  <c r="BM74" i="21"/>
  <c r="BN18" i="21"/>
  <c r="BN74" i="21"/>
  <c r="BO18" i="21"/>
  <c r="BO74" i="21"/>
  <c r="BP18" i="21"/>
  <c r="BP74" i="21"/>
  <c r="BQ18" i="21"/>
  <c r="BQ74" i="21"/>
  <c r="BR18" i="21"/>
  <c r="BR74" i="21"/>
  <c r="BS18" i="21"/>
  <c r="BS74" i="21"/>
  <c r="BT18" i="21"/>
  <c r="BT74" i="21"/>
  <c r="BU18" i="21"/>
  <c r="BU74" i="21"/>
  <c r="BV18" i="21"/>
  <c r="BV74" i="21"/>
  <c r="BW18" i="21"/>
  <c r="BW74" i="21"/>
  <c r="BX18" i="21"/>
  <c r="BX74" i="21"/>
  <c r="BY18" i="21"/>
  <c r="BY74" i="21"/>
  <c r="BZ18" i="21"/>
  <c r="BZ74" i="21"/>
  <c r="CA18" i="21"/>
  <c r="CA74" i="21"/>
  <c r="CB18" i="21"/>
  <c r="CB74" i="21"/>
  <c r="CC18" i="21"/>
  <c r="CC74" i="21"/>
  <c r="CD18" i="21"/>
  <c r="CD74" i="21"/>
  <c r="CE18" i="21"/>
  <c r="CE74" i="21"/>
  <c r="CF18" i="21"/>
  <c r="CF74" i="21"/>
  <c r="CG18" i="21"/>
  <c r="CG74" i="21"/>
  <c r="CH18" i="21"/>
  <c r="CH74" i="21"/>
  <c r="CI18" i="21"/>
  <c r="CI74" i="21"/>
  <c r="CJ18" i="21"/>
  <c r="CJ74" i="21"/>
  <c r="CK18" i="21"/>
  <c r="CK74" i="21"/>
  <c r="CL18" i="21"/>
  <c r="CL74" i="21"/>
  <c r="CM18" i="21"/>
  <c r="CM74" i="21"/>
  <c r="CN18" i="21"/>
  <c r="CN74" i="21"/>
  <c r="CO18" i="21"/>
  <c r="CO74" i="21"/>
  <c r="CP18" i="21"/>
  <c r="CP74" i="21"/>
  <c r="CQ18" i="21"/>
  <c r="CQ74" i="21"/>
  <c r="CR18" i="21"/>
  <c r="CR74" i="21"/>
  <c r="CS18" i="21"/>
  <c r="CS74" i="21"/>
  <c r="CT18" i="21"/>
  <c r="CT74" i="21"/>
  <c r="CU18" i="21"/>
  <c r="CU74" i="21"/>
  <c r="CV18" i="21"/>
  <c r="CV74" i="21"/>
  <c r="CW18" i="21"/>
  <c r="CW74" i="21"/>
  <c r="CX18" i="21"/>
  <c r="CX74" i="21"/>
  <c r="CY18" i="21"/>
  <c r="CY74" i="21"/>
  <c r="CZ18" i="21"/>
  <c r="CZ74" i="21"/>
  <c r="DA18" i="21"/>
  <c r="DA74" i="21"/>
  <c r="DB18" i="21"/>
  <c r="DB74" i="21"/>
  <c r="DC18" i="21"/>
  <c r="DC74" i="21"/>
  <c r="DD18" i="21"/>
  <c r="DD74" i="21"/>
  <c r="DE18" i="21"/>
  <c r="DE74" i="21"/>
  <c r="R23" i="21"/>
  <c r="R75" i="21"/>
  <c r="S23" i="21"/>
  <c r="S75" i="21"/>
  <c r="T23" i="21"/>
  <c r="T75" i="21"/>
  <c r="U23" i="21"/>
  <c r="U75" i="21"/>
  <c r="V23" i="21"/>
  <c r="V75" i="21"/>
  <c r="W23" i="21"/>
  <c r="W75" i="21"/>
  <c r="X23" i="21"/>
  <c r="X75" i="21"/>
  <c r="Y23" i="21"/>
  <c r="Y75" i="21"/>
  <c r="Z23" i="21"/>
  <c r="Z75" i="21"/>
  <c r="AA23" i="21"/>
  <c r="AA75" i="21"/>
  <c r="AB23" i="21"/>
  <c r="AB75" i="21"/>
  <c r="AC23" i="21"/>
  <c r="AC75" i="21"/>
  <c r="AD23" i="21"/>
  <c r="AD75" i="21"/>
  <c r="AE23" i="21"/>
  <c r="AE75" i="21"/>
  <c r="AF23" i="21"/>
  <c r="AF75" i="21"/>
  <c r="AG23" i="21"/>
  <c r="AG75" i="21"/>
  <c r="AH23" i="21"/>
  <c r="AH75" i="21"/>
  <c r="AI23" i="21"/>
  <c r="AI75" i="21"/>
  <c r="AJ23" i="21"/>
  <c r="AJ75" i="21"/>
  <c r="AK23" i="21"/>
  <c r="AK75" i="21"/>
  <c r="AL23" i="21"/>
  <c r="AL75" i="21"/>
  <c r="AM23" i="21"/>
  <c r="AM75" i="21"/>
  <c r="AN23" i="21"/>
  <c r="AN75" i="21"/>
  <c r="AO23" i="21"/>
  <c r="AO75" i="21"/>
  <c r="AP23" i="21"/>
  <c r="AP75" i="21"/>
  <c r="AQ23" i="21"/>
  <c r="AQ75" i="21"/>
  <c r="AR23" i="21"/>
  <c r="AR75" i="21"/>
  <c r="AS23" i="21"/>
  <c r="AS75" i="21"/>
  <c r="AT23" i="21"/>
  <c r="AT75" i="21"/>
  <c r="AU23" i="21"/>
  <c r="AU75" i="21"/>
  <c r="AV23" i="21"/>
  <c r="AV75" i="21"/>
  <c r="AW23" i="21"/>
  <c r="AW75" i="21"/>
  <c r="AX23" i="21"/>
  <c r="AX75" i="21"/>
  <c r="AY23" i="21"/>
  <c r="AY75" i="21"/>
  <c r="AZ23" i="21"/>
  <c r="AZ75" i="21"/>
  <c r="BA23" i="21"/>
  <c r="BA75" i="21"/>
  <c r="BB23" i="21"/>
  <c r="BB75" i="21"/>
  <c r="BC23" i="21"/>
  <c r="BC75" i="21"/>
  <c r="BD23" i="21"/>
  <c r="BD75" i="21"/>
  <c r="BE23" i="21"/>
  <c r="BE75" i="21"/>
  <c r="BF23" i="21"/>
  <c r="BF75" i="21"/>
  <c r="BG23" i="21"/>
  <c r="BG75" i="21"/>
  <c r="BH23" i="21"/>
  <c r="BH75" i="21"/>
  <c r="BI23" i="21"/>
  <c r="BI75" i="21"/>
  <c r="BJ23" i="21"/>
  <c r="BJ75" i="21"/>
  <c r="BK23" i="21"/>
  <c r="BK75" i="21"/>
  <c r="BL23" i="21"/>
  <c r="BL75" i="21"/>
  <c r="BM23" i="21"/>
  <c r="BM75" i="21"/>
  <c r="BN23" i="21"/>
  <c r="BN75" i="21"/>
  <c r="BO23" i="21"/>
  <c r="BO75" i="21"/>
  <c r="BP23" i="21"/>
  <c r="BP75" i="21"/>
  <c r="BQ23" i="21"/>
  <c r="BQ75" i="21"/>
  <c r="BR23" i="21"/>
  <c r="BR75" i="21"/>
  <c r="BS23" i="21"/>
  <c r="BS75" i="21"/>
  <c r="BT23" i="21"/>
  <c r="BT75" i="21"/>
  <c r="BU23" i="21"/>
  <c r="BU75" i="21"/>
  <c r="BV23" i="21"/>
  <c r="BV75" i="21"/>
  <c r="BW23" i="21"/>
  <c r="BW75" i="21"/>
  <c r="BX23" i="21"/>
  <c r="BX75" i="21"/>
  <c r="BY23" i="21"/>
  <c r="BY75" i="21"/>
  <c r="BZ23" i="21"/>
  <c r="BZ75" i="21"/>
  <c r="CA23" i="21"/>
  <c r="CA75" i="21"/>
  <c r="CB23" i="21"/>
  <c r="CB75" i="21"/>
  <c r="CC23" i="21"/>
  <c r="CC75" i="21"/>
  <c r="CD23" i="21"/>
  <c r="CD75" i="21"/>
  <c r="CE23" i="21"/>
  <c r="CE75" i="21"/>
  <c r="CF23" i="21"/>
  <c r="CF75" i="21"/>
  <c r="CG23" i="21"/>
  <c r="CG75" i="21"/>
  <c r="CH23" i="21"/>
  <c r="CH75" i="21"/>
  <c r="CI23" i="21"/>
  <c r="CI75" i="21"/>
  <c r="CJ23" i="21"/>
  <c r="CJ75" i="21"/>
  <c r="CK23" i="21"/>
  <c r="CK75" i="21"/>
  <c r="CL23" i="21"/>
  <c r="CL75" i="21"/>
  <c r="CM23" i="21"/>
  <c r="CM75" i="21"/>
  <c r="CN23" i="21"/>
  <c r="CN75" i="21"/>
  <c r="CO23" i="21"/>
  <c r="CO75" i="21"/>
  <c r="CP23" i="21"/>
  <c r="CP75" i="21"/>
  <c r="CQ23" i="21"/>
  <c r="CQ75" i="21"/>
  <c r="CR23" i="21"/>
  <c r="CR75" i="21"/>
  <c r="CS23" i="21"/>
  <c r="CS75" i="21"/>
  <c r="CT23" i="21"/>
  <c r="CT75" i="21"/>
  <c r="CU23" i="21"/>
  <c r="CU75" i="21"/>
  <c r="CV23" i="21"/>
  <c r="CV75" i="21"/>
  <c r="CW23" i="21"/>
  <c r="CW75" i="21"/>
  <c r="CX23" i="21"/>
  <c r="CX75" i="21"/>
  <c r="CY23" i="21"/>
  <c r="CY75" i="21"/>
  <c r="CZ23" i="21"/>
  <c r="CZ75" i="21"/>
  <c r="DA23" i="21"/>
  <c r="DA75" i="21"/>
  <c r="DB23" i="21"/>
  <c r="DB75" i="21"/>
  <c r="DC23" i="21"/>
  <c r="DC75" i="21"/>
  <c r="DD23" i="21"/>
  <c r="DD75" i="21"/>
  <c r="DE23" i="21"/>
  <c r="DE75" i="21"/>
  <c r="R26" i="21"/>
  <c r="R76" i="21"/>
  <c r="S26" i="21"/>
  <c r="S76" i="21"/>
  <c r="T26" i="21"/>
  <c r="T76" i="21"/>
  <c r="U26" i="21"/>
  <c r="U76" i="21"/>
  <c r="V26" i="21"/>
  <c r="V76" i="21"/>
  <c r="W26" i="21"/>
  <c r="W76" i="21"/>
  <c r="X26" i="21"/>
  <c r="X76" i="21"/>
  <c r="Y26" i="21"/>
  <c r="Y76" i="21"/>
  <c r="Z26" i="21"/>
  <c r="Z76" i="21"/>
  <c r="AA26" i="21"/>
  <c r="AA76" i="21"/>
  <c r="AB26" i="21"/>
  <c r="AB76" i="21"/>
  <c r="AC26" i="21"/>
  <c r="AC76" i="21"/>
  <c r="AD26" i="21"/>
  <c r="AD76" i="21"/>
  <c r="AE26" i="21"/>
  <c r="AE76" i="21"/>
  <c r="AF26" i="21"/>
  <c r="AF76" i="21"/>
  <c r="AG26" i="21"/>
  <c r="AG76" i="21"/>
  <c r="AH26" i="21"/>
  <c r="AH76" i="21"/>
  <c r="AI26" i="21"/>
  <c r="AI76" i="21"/>
  <c r="AJ26" i="21"/>
  <c r="AJ76" i="21"/>
  <c r="AK26" i="21"/>
  <c r="AK76" i="21"/>
  <c r="AL26" i="21"/>
  <c r="AL76" i="21"/>
  <c r="AM26" i="21"/>
  <c r="AM76" i="21"/>
  <c r="AN26" i="21"/>
  <c r="AN76" i="21"/>
  <c r="AO26" i="21"/>
  <c r="AO76" i="21"/>
  <c r="AP26" i="21"/>
  <c r="AP76" i="21"/>
  <c r="AQ26" i="21"/>
  <c r="AQ76" i="21"/>
  <c r="AR26" i="21"/>
  <c r="AR76" i="21"/>
  <c r="AS26" i="21"/>
  <c r="AS76" i="21"/>
  <c r="AT26" i="21"/>
  <c r="AT76" i="21"/>
  <c r="AU26" i="21"/>
  <c r="AU76" i="21"/>
  <c r="AV26" i="21"/>
  <c r="AV76" i="21"/>
  <c r="AW26" i="21"/>
  <c r="AW76" i="21"/>
  <c r="AX26" i="21"/>
  <c r="AX76" i="21"/>
  <c r="AY26" i="21"/>
  <c r="AY76" i="21"/>
  <c r="AZ26" i="21"/>
  <c r="AZ76" i="21"/>
  <c r="BA26" i="21"/>
  <c r="BA76" i="21"/>
  <c r="BB26" i="21"/>
  <c r="BB76" i="21"/>
  <c r="BC26" i="21"/>
  <c r="BC76" i="21"/>
  <c r="BD26" i="21"/>
  <c r="BD76" i="21"/>
  <c r="BE26" i="21"/>
  <c r="BE76" i="21"/>
  <c r="BF26" i="21"/>
  <c r="BF76" i="21"/>
  <c r="BG26" i="21"/>
  <c r="BG76" i="21"/>
  <c r="BH26" i="21"/>
  <c r="BH76" i="21"/>
  <c r="BI26" i="21"/>
  <c r="BI76" i="21"/>
  <c r="BJ26" i="21"/>
  <c r="BJ76" i="21"/>
  <c r="BK26" i="21"/>
  <c r="BK76" i="21"/>
  <c r="BL26" i="21"/>
  <c r="BL76" i="21"/>
  <c r="BM26" i="21"/>
  <c r="BM76" i="21"/>
  <c r="BN26" i="21"/>
  <c r="BN76" i="21"/>
  <c r="BO26" i="21"/>
  <c r="BO76" i="21"/>
  <c r="BP26" i="21"/>
  <c r="BP76" i="21"/>
  <c r="BQ26" i="21"/>
  <c r="BQ76" i="21"/>
  <c r="BR26" i="21"/>
  <c r="BR76" i="21"/>
  <c r="BS26" i="21"/>
  <c r="BS76" i="21"/>
  <c r="BT26" i="21"/>
  <c r="BT76" i="21"/>
  <c r="BU26" i="21"/>
  <c r="BU76" i="21"/>
  <c r="BV26" i="21"/>
  <c r="BV76" i="21"/>
  <c r="BW26" i="21"/>
  <c r="BW76" i="21"/>
  <c r="BX26" i="21"/>
  <c r="BX76" i="21"/>
  <c r="BY26" i="21"/>
  <c r="BY76" i="21"/>
  <c r="BZ26" i="21"/>
  <c r="BZ76" i="21"/>
  <c r="CA26" i="21"/>
  <c r="CA76" i="21"/>
  <c r="CB26" i="21"/>
  <c r="CB76" i="21"/>
  <c r="CC26" i="21"/>
  <c r="CC76" i="21"/>
  <c r="CD26" i="21"/>
  <c r="CD76" i="21"/>
  <c r="CE26" i="21"/>
  <c r="CE76" i="21"/>
  <c r="CF26" i="21"/>
  <c r="CF76" i="21"/>
  <c r="CG26" i="21"/>
  <c r="CG76" i="21"/>
  <c r="CH26" i="21"/>
  <c r="CH76" i="21"/>
  <c r="CI26" i="21"/>
  <c r="CI76" i="21"/>
  <c r="CJ26" i="21"/>
  <c r="CJ76" i="21"/>
  <c r="CK26" i="21"/>
  <c r="CK76" i="21"/>
  <c r="CL26" i="21"/>
  <c r="CL76" i="21"/>
  <c r="CM26" i="21"/>
  <c r="CM76" i="21"/>
  <c r="CN26" i="21"/>
  <c r="CN76" i="21"/>
  <c r="CO26" i="21"/>
  <c r="CO76" i="21"/>
  <c r="CP26" i="21"/>
  <c r="CP76" i="21"/>
  <c r="CQ26" i="21"/>
  <c r="CQ76" i="21"/>
  <c r="CR26" i="21"/>
  <c r="CR76" i="21"/>
  <c r="CS26" i="21"/>
  <c r="CS76" i="21"/>
  <c r="CT26" i="21"/>
  <c r="CT76" i="21"/>
  <c r="CU26" i="21"/>
  <c r="CU76" i="21"/>
  <c r="CV26" i="21"/>
  <c r="CV76" i="21"/>
  <c r="CW26" i="21"/>
  <c r="CW76" i="21"/>
  <c r="CX26" i="21"/>
  <c r="CX76" i="21"/>
  <c r="CY26" i="21"/>
  <c r="CY76" i="21"/>
  <c r="CZ26" i="21"/>
  <c r="CZ76" i="21"/>
  <c r="DA26" i="21"/>
  <c r="DA76" i="21"/>
  <c r="DB26" i="21"/>
  <c r="DB76" i="21"/>
  <c r="DC26" i="21"/>
  <c r="DC76" i="21"/>
  <c r="DD26" i="21"/>
  <c r="DD76" i="21"/>
  <c r="DE26" i="21"/>
  <c r="DE76" i="21"/>
  <c r="R32" i="21"/>
  <c r="R30" i="21"/>
  <c r="R77" i="21"/>
  <c r="S32" i="21"/>
  <c r="S30" i="21"/>
  <c r="S77" i="21"/>
  <c r="T32" i="21"/>
  <c r="T30" i="21"/>
  <c r="T77" i="21"/>
  <c r="U32" i="21"/>
  <c r="U30" i="21"/>
  <c r="U77" i="21"/>
  <c r="V32" i="21"/>
  <c r="V30" i="21"/>
  <c r="V77" i="21"/>
  <c r="W32" i="21"/>
  <c r="W30" i="21"/>
  <c r="W77" i="21"/>
  <c r="X32" i="21"/>
  <c r="X30" i="21"/>
  <c r="X77" i="21"/>
  <c r="Y32" i="21"/>
  <c r="Y30" i="21"/>
  <c r="Y77" i="21"/>
  <c r="Z32" i="21"/>
  <c r="Z30" i="21"/>
  <c r="Z77" i="21"/>
  <c r="AA32" i="21"/>
  <c r="AA30" i="21"/>
  <c r="AA77" i="21"/>
  <c r="AB32" i="21"/>
  <c r="AB30" i="21"/>
  <c r="AB77" i="21"/>
  <c r="AC32" i="21"/>
  <c r="AC30" i="21"/>
  <c r="AC77" i="21"/>
  <c r="AD32" i="21"/>
  <c r="AD30" i="21"/>
  <c r="AD77" i="21"/>
  <c r="AE32" i="21"/>
  <c r="AE30" i="21"/>
  <c r="AE77" i="21"/>
  <c r="AF32" i="21"/>
  <c r="AF30" i="21"/>
  <c r="AF77" i="21"/>
  <c r="AG32" i="21"/>
  <c r="AG30" i="21"/>
  <c r="AG77" i="21"/>
  <c r="AH32" i="21"/>
  <c r="AH30" i="21"/>
  <c r="AH77" i="21"/>
  <c r="AI32" i="21"/>
  <c r="AI30" i="21"/>
  <c r="AI77" i="21"/>
  <c r="AJ32" i="21"/>
  <c r="AJ30" i="21"/>
  <c r="AJ77" i="21"/>
  <c r="AK32" i="21"/>
  <c r="AK30" i="21"/>
  <c r="AK77" i="21"/>
  <c r="AL32" i="21"/>
  <c r="AL30" i="21"/>
  <c r="AL77" i="21"/>
  <c r="AM32" i="21"/>
  <c r="AM30" i="21"/>
  <c r="AM77" i="21"/>
  <c r="AN32" i="21"/>
  <c r="AN30" i="21"/>
  <c r="AN77" i="21"/>
  <c r="AO32" i="21"/>
  <c r="AO30" i="21"/>
  <c r="AO77" i="21"/>
  <c r="AP32" i="21"/>
  <c r="AP30" i="21"/>
  <c r="AP77" i="21"/>
  <c r="AQ32" i="21"/>
  <c r="AQ30" i="21"/>
  <c r="AQ77" i="21"/>
  <c r="AR32" i="21"/>
  <c r="AR30" i="21"/>
  <c r="AR77" i="21"/>
  <c r="AS32" i="21"/>
  <c r="AS30" i="21"/>
  <c r="AS77" i="21"/>
  <c r="AT32" i="21"/>
  <c r="AT30" i="21"/>
  <c r="AT77" i="21"/>
  <c r="AU32" i="21"/>
  <c r="AU30" i="21"/>
  <c r="AU77" i="21"/>
  <c r="AV32" i="21"/>
  <c r="AV30" i="21"/>
  <c r="AV77" i="21"/>
  <c r="AW32" i="21"/>
  <c r="AW30" i="21"/>
  <c r="AW77" i="21"/>
  <c r="AX32" i="21"/>
  <c r="AX30" i="21"/>
  <c r="AX77" i="21"/>
  <c r="AY32" i="21"/>
  <c r="AY30" i="21"/>
  <c r="AY77" i="21"/>
  <c r="AZ32" i="21"/>
  <c r="AZ30" i="21"/>
  <c r="AZ77" i="21"/>
  <c r="BA32" i="21"/>
  <c r="BA30" i="21"/>
  <c r="BA77" i="21"/>
  <c r="BB32" i="21"/>
  <c r="BB30" i="21"/>
  <c r="BB77" i="21"/>
  <c r="BC32" i="21"/>
  <c r="BC30" i="21"/>
  <c r="BC77" i="21"/>
  <c r="BD32" i="21"/>
  <c r="BD30" i="21"/>
  <c r="BD77" i="21"/>
  <c r="BE32" i="21"/>
  <c r="BE30" i="21"/>
  <c r="BE77" i="21"/>
  <c r="BF32" i="21"/>
  <c r="BF30" i="21"/>
  <c r="BF77" i="21"/>
  <c r="BG32" i="21"/>
  <c r="BG30" i="21"/>
  <c r="BG77" i="21"/>
  <c r="BH32" i="21"/>
  <c r="BH30" i="21"/>
  <c r="BH77" i="21"/>
  <c r="BI32" i="21"/>
  <c r="BI30" i="21"/>
  <c r="BI77" i="21"/>
  <c r="BJ32" i="21"/>
  <c r="BJ30" i="21"/>
  <c r="BJ77" i="21"/>
  <c r="BK32" i="21"/>
  <c r="BK30" i="21"/>
  <c r="BK77" i="21"/>
  <c r="BL32" i="21"/>
  <c r="BL30" i="21"/>
  <c r="BL77" i="21"/>
  <c r="BM32" i="21"/>
  <c r="BM30" i="21"/>
  <c r="BM77" i="21"/>
  <c r="BN32" i="21"/>
  <c r="BN30" i="21"/>
  <c r="BN77" i="21"/>
  <c r="BO32" i="21"/>
  <c r="BO30" i="21"/>
  <c r="BO77" i="21"/>
  <c r="BP32" i="21"/>
  <c r="BP30" i="21"/>
  <c r="BP77" i="21"/>
  <c r="BQ32" i="21"/>
  <c r="BQ30" i="21"/>
  <c r="BQ77" i="21"/>
  <c r="BR32" i="21"/>
  <c r="BR30" i="21"/>
  <c r="BR77" i="21"/>
  <c r="BS32" i="21"/>
  <c r="BS30" i="21"/>
  <c r="BS77" i="21"/>
  <c r="BT32" i="21"/>
  <c r="BT30" i="21"/>
  <c r="BT77" i="21"/>
  <c r="BU32" i="21"/>
  <c r="BU30" i="21"/>
  <c r="BU77" i="21"/>
  <c r="BV32" i="21"/>
  <c r="BV30" i="21"/>
  <c r="BV77" i="21"/>
  <c r="BW32" i="21"/>
  <c r="BW30" i="21"/>
  <c r="BW77" i="21"/>
  <c r="BX32" i="21"/>
  <c r="BX30" i="21"/>
  <c r="BX77" i="21"/>
  <c r="BY32" i="21"/>
  <c r="BY30" i="21"/>
  <c r="BY77" i="21"/>
  <c r="BZ32" i="21"/>
  <c r="BZ30" i="21"/>
  <c r="BZ77" i="21"/>
  <c r="CA32" i="21"/>
  <c r="CA30" i="21"/>
  <c r="CA77" i="21"/>
  <c r="CB32" i="21"/>
  <c r="CB30" i="21"/>
  <c r="CB77" i="21"/>
  <c r="CC32" i="21"/>
  <c r="CC30" i="21"/>
  <c r="CC77" i="21"/>
  <c r="CD32" i="21"/>
  <c r="CD30" i="21"/>
  <c r="CD77" i="21"/>
  <c r="CE32" i="21"/>
  <c r="CE30" i="21"/>
  <c r="CE77" i="21"/>
  <c r="CF32" i="21"/>
  <c r="CF30" i="21"/>
  <c r="CF77" i="21"/>
  <c r="CG32" i="21"/>
  <c r="CG30" i="21"/>
  <c r="CG77" i="21"/>
  <c r="CH32" i="21"/>
  <c r="CH30" i="21"/>
  <c r="CH77" i="21"/>
  <c r="CI32" i="21"/>
  <c r="CI30" i="21"/>
  <c r="CI77" i="21"/>
  <c r="CJ32" i="21"/>
  <c r="CJ30" i="21"/>
  <c r="CJ77" i="21"/>
  <c r="CK32" i="21"/>
  <c r="CK30" i="21"/>
  <c r="CK77" i="21"/>
  <c r="CL32" i="21"/>
  <c r="CL30" i="21"/>
  <c r="CL77" i="21"/>
  <c r="CM32" i="21"/>
  <c r="CM30" i="21"/>
  <c r="CM77" i="21"/>
  <c r="CN32" i="21"/>
  <c r="CN30" i="21"/>
  <c r="CN77" i="21"/>
  <c r="CO32" i="21"/>
  <c r="CO30" i="21"/>
  <c r="CO77" i="21"/>
  <c r="CP32" i="21"/>
  <c r="CP30" i="21"/>
  <c r="CP77" i="21"/>
  <c r="CQ32" i="21"/>
  <c r="CQ30" i="21"/>
  <c r="CQ77" i="21"/>
  <c r="CR32" i="21"/>
  <c r="CR30" i="21"/>
  <c r="CR77" i="21"/>
  <c r="CS32" i="21"/>
  <c r="CS30" i="21"/>
  <c r="CS77" i="21"/>
  <c r="CT32" i="21"/>
  <c r="CT30" i="21"/>
  <c r="CT77" i="21"/>
  <c r="CU32" i="21"/>
  <c r="CU30" i="21"/>
  <c r="CU77" i="21"/>
  <c r="CV32" i="21"/>
  <c r="CV30" i="21"/>
  <c r="CV77" i="21"/>
  <c r="CW32" i="21"/>
  <c r="CW30" i="21"/>
  <c r="CW77" i="21"/>
  <c r="CX32" i="21"/>
  <c r="CX30" i="21"/>
  <c r="CX77" i="21"/>
  <c r="CY32" i="21"/>
  <c r="CY30" i="21"/>
  <c r="CY77" i="21"/>
  <c r="CZ32" i="21"/>
  <c r="CZ30" i="21"/>
  <c r="CZ77" i="21"/>
  <c r="DA32" i="21"/>
  <c r="DA30" i="21"/>
  <c r="DA77" i="21"/>
  <c r="DB32" i="21"/>
  <c r="DB30" i="21"/>
  <c r="DB77" i="21"/>
  <c r="DC32" i="21"/>
  <c r="DC30" i="21"/>
  <c r="DC77" i="21"/>
  <c r="DD32" i="21"/>
  <c r="DD30" i="21"/>
  <c r="DD77" i="21"/>
  <c r="DE32" i="21"/>
  <c r="DE30" i="21"/>
  <c r="DE77" i="21"/>
  <c r="R39" i="21"/>
  <c r="R37" i="21"/>
  <c r="R79" i="21"/>
  <c r="S39" i="21"/>
  <c r="S37" i="21"/>
  <c r="S79" i="21"/>
  <c r="T39" i="21"/>
  <c r="T37" i="21"/>
  <c r="T79" i="21"/>
  <c r="U39" i="21"/>
  <c r="U37" i="21"/>
  <c r="U79" i="21"/>
  <c r="V39" i="21"/>
  <c r="V37" i="21"/>
  <c r="V79" i="21"/>
  <c r="W39" i="21"/>
  <c r="W37" i="21"/>
  <c r="W79" i="21"/>
  <c r="X39" i="21"/>
  <c r="X37" i="21"/>
  <c r="X79" i="21"/>
  <c r="Y39" i="21"/>
  <c r="Y37" i="21"/>
  <c r="Y79" i="21"/>
  <c r="Z39" i="21"/>
  <c r="Z37" i="21"/>
  <c r="Z79" i="21"/>
  <c r="AA39" i="21"/>
  <c r="AA37" i="21"/>
  <c r="AA79" i="21"/>
  <c r="AB39" i="21"/>
  <c r="AB37" i="21"/>
  <c r="AB79" i="21"/>
  <c r="AC39" i="21"/>
  <c r="AC37" i="21"/>
  <c r="AC79" i="21"/>
  <c r="AD39" i="21"/>
  <c r="AD37" i="21"/>
  <c r="AD79" i="21"/>
  <c r="AE39" i="21"/>
  <c r="AE37" i="21"/>
  <c r="AE79" i="21"/>
  <c r="AF39" i="21"/>
  <c r="AF37" i="21"/>
  <c r="AF79" i="21"/>
  <c r="AG39" i="21"/>
  <c r="AG37" i="21"/>
  <c r="AG79" i="21"/>
  <c r="AH39" i="21"/>
  <c r="AH37" i="21"/>
  <c r="AH79" i="21"/>
  <c r="AI39" i="21"/>
  <c r="AI37" i="21"/>
  <c r="AI79" i="21"/>
  <c r="AJ39" i="21"/>
  <c r="AJ37" i="21"/>
  <c r="AJ79" i="21"/>
  <c r="AK39" i="21"/>
  <c r="AK37" i="21"/>
  <c r="AK79" i="21"/>
  <c r="AL39" i="21"/>
  <c r="AL37" i="21"/>
  <c r="AL79" i="21"/>
  <c r="AM39" i="21"/>
  <c r="AM37" i="21"/>
  <c r="AM79" i="21"/>
  <c r="AN39" i="21"/>
  <c r="AN37" i="21"/>
  <c r="AN79" i="21"/>
  <c r="AO39" i="21"/>
  <c r="AO37" i="21"/>
  <c r="AO79" i="21"/>
  <c r="AP39" i="21"/>
  <c r="AP37" i="21"/>
  <c r="AP79" i="21"/>
  <c r="AQ39" i="21"/>
  <c r="AQ37" i="21"/>
  <c r="AQ79" i="21"/>
  <c r="AR39" i="21"/>
  <c r="AR37" i="21"/>
  <c r="AR79" i="21"/>
  <c r="AS39" i="21"/>
  <c r="AS37" i="21"/>
  <c r="AS79" i="21"/>
  <c r="AT39" i="21"/>
  <c r="AT37" i="21"/>
  <c r="AT79" i="21"/>
  <c r="AU39" i="21"/>
  <c r="AU37" i="21"/>
  <c r="AU79" i="21"/>
  <c r="AV39" i="21"/>
  <c r="AV37" i="21"/>
  <c r="AV79" i="21"/>
  <c r="AW39" i="21"/>
  <c r="AW37" i="21"/>
  <c r="AW79" i="21"/>
  <c r="AX39" i="21"/>
  <c r="AX37" i="21"/>
  <c r="AX79" i="21"/>
  <c r="AY39" i="21"/>
  <c r="AY37" i="21"/>
  <c r="AY79" i="21"/>
  <c r="AZ39" i="21"/>
  <c r="AZ37" i="21"/>
  <c r="AZ79" i="21"/>
  <c r="BA39" i="21"/>
  <c r="BA37" i="21"/>
  <c r="BA79" i="21"/>
  <c r="BB39" i="21"/>
  <c r="BB37" i="21"/>
  <c r="BB79" i="21"/>
  <c r="BC39" i="21"/>
  <c r="BC37" i="21"/>
  <c r="BC79" i="21"/>
  <c r="BD39" i="21"/>
  <c r="BD37" i="21"/>
  <c r="BD79" i="21"/>
  <c r="BE39" i="21"/>
  <c r="BE37" i="21"/>
  <c r="BE79" i="21"/>
  <c r="BF39" i="21"/>
  <c r="BF37" i="21"/>
  <c r="BF79" i="21"/>
  <c r="BG39" i="21"/>
  <c r="BG37" i="21"/>
  <c r="BG79" i="21"/>
  <c r="BH39" i="21"/>
  <c r="BH37" i="21"/>
  <c r="BH79" i="21"/>
  <c r="BI39" i="21"/>
  <c r="BI37" i="21"/>
  <c r="BI79" i="21"/>
  <c r="BJ39" i="21"/>
  <c r="BJ37" i="21"/>
  <c r="BJ79" i="21"/>
  <c r="BK39" i="21"/>
  <c r="BK37" i="21"/>
  <c r="BK79" i="21"/>
  <c r="BL39" i="21"/>
  <c r="BL37" i="21"/>
  <c r="BL79" i="21"/>
  <c r="BM39" i="21"/>
  <c r="BM37" i="21"/>
  <c r="BM79" i="21"/>
  <c r="BN39" i="21"/>
  <c r="BN37" i="21"/>
  <c r="BN79" i="21"/>
  <c r="BO39" i="21"/>
  <c r="BO37" i="21"/>
  <c r="BO79" i="21"/>
  <c r="BP39" i="21"/>
  <c r="BP37" i="21"/>
  <c r="BP79" i="21"/>
  <c r="BQ39" i="21"/>
  <c r="BQ37" i="21"/>
  <c r="BQ79" i="21"/>
  <c r="BR39" i="21"/>
  <c r="BR37" i="21"/>
  <c r="BR79" i="21"/>
  <c r="BS39" i="21"/>
  <c r="BS37" i="21"/>
  <c r="BS79" i="21"/>
  <c r="BT39" i="21"/>
  <c r="BT37" i="21"/>
  <c r="BT79" i="21"/>
  <c r="BU39" i="21"/>
  <c r="BU37" i="21"/>
  <c r="BU79" i="21"/>
  <c r="BV39" i="21"/>
  <c r="BV37" i="21"/>
  <c r="BV79" i="21"/>
  <c r="BW39" i="21"/>
  <c r="BW37" i="21"/>
  <c r="BW79" i="21"/>
  <c r="BX39" i="21"/>
  <c r="BX37" i="21"/>
  <c r="BX79" i="21"/>
  <c r="BY39" i="21"/>
  <c r="BY37" i="21"/>
  <c r="BY79" i="21"/>
  <c r="BZ39" i="21"/>
  <c r="BZ37" i="21"/>
  <c r="BZ79" i="21"/>
  <c r="CA39" i="21"/>
  <c r="CA37" i="21"/>
  <c r="CA79" i="21"/>
  <c r="CB39" i="21"/>
  <c r="CB37" i="21"/>
  <c r="CB79" i="21"/>
  <c r="CC39" i="21"/>
  <c r="CC37" i="21"/>
  <c r="CC79" i="21"/>
  <c r="CD39" i="21"/>
  <c r="CD37" i="21"/>
  <c r="CD79" i="21"/>
  <c r="CE39" i="21"/>
  <c r="CE37" i="21"/>
  <c r="CE79" i="21"/>
  <c r="CF39" i="21"/>
  <c r="CF37" i="21"/>
  <c r="CF79" i="21"/>
  <c r="CG39" i="21"/>
  <c r="CG37" i="21"/>
  <c r="CG79" i="21"/>
  <c r="CH39" i="21"/>
  <c r="CH37" i="21"/>
  <c r="CH79" i="21"/>
  <c r="CI39" i="21"/>
  <c r="CI37" i="21"/>
  <c r="CI79" i="21"/>
  <c r="CJ39" i="21"/>
  <c r="CJ37" i="21"/>
  <c r="CJ79" i="21"/>
  <c r="CK39" i="21"/>
  <c r="CK37" i="21"/>
  <c r="CK79" i="21"/>
  <c r="CL39" i="21"/>
  <c r="CL37" i="21"/>
  <c r="CL79" i="21"/>
  <c r="CM39" i="21"/>
  <c r="CM37" i="21"/>
  <c r="CM79" i="21"/>
  <c r="CN39" i="21"/>
  <c r="CN37" i="21"/>
  <c r="CN79" i="21"/>
  <c r="CO39" i="21"/>
  <c r="CO37" i="21"/>
  <c r="CO79" i="21"/>
  <c r="CP39" i="21"/>
  <c r="CP37" i="21"/>
  <c r="CP79" i="21"/>
  <c r="CQ39" i="21"/>
  <c r="CQ37" i="21"/>
  <c r="CQ79" i="21"/>
  <c r="CR39" i="21"/>
  <c r="CR37" i="21"/>
  <c r="CR79" i="21"/>
  <c r="CS39" i="21"/>
  <c r="CS37" i="21"/>
  <c r="CS79" i="21"/>
  <c r="CT39" i="21"/>
  <c r="CT37" i="21"/>
  <c r="CT79" i="21"/>
  <c r="CU39" i="21"/>
  <c r="CU37" i="21"/>
  <c r="CU79" i="21"/>
  <c r="CV39" i="21"/>
  <c r="CV37" i="21"/>
  <c r="CV79" i="21"/>
  <c r="CW39" i="21"/>
  <c r="CW37" i="21"/>
  <c r="CW79" i="21"/>
  <c r="CX39" i="21"/>
  <c r="CX37" i="21"/>
  <c r="CX79" i="21"/>
  <c r="CY39" i="21"/>
  <c r="CY37" i="21"/>
  <c r="CY79" i="21"/>
  <c r="CZ39" i="21"/>
  <c r="CZ37" i="21"/>
  <c r="CZ79" i="21"/>
  <c r="DA39" i="21"/>
  <c r="DA37" i="21"/>
  <c r="DA79" i="21"/>
  <c r="DB39" i="21"/>
  <c r="DB37" i="21"/>
  <c r="DB79" i="21"/>
  <c r="DC39" i="21"/>
  <c r="DC37" i="21"/>
  <c r="DC79" i="21"/>
  <c r="DD39" i="21"/>
  <c r="DD37" i="21"/>
  <c r="DD79" i="21"/>
  <c r="DE39" i="21"/>
  <c r="DE37" i="21"/>
  <c r="DE79" i="21"/>
  <c r="R42" i="21"/>
  <c r="R41" i="21"/>
  <c r="R80" i="21"/>
  <c r="S42" i="21"/>
  <c r="S41" i="21"/>
  <c r="S80" i="21"/>
  <c r="T42" i="21"/>
  <c r="T41" i="21"/>
  <c r="T80" i="21"/>
  <c r="U42" i="21"/>
  <c r="U41" i="21"/>
  <c r="U80" i="21"/>
  <c r="V42" i="21"/>
  <c r="V41" i="21"/>
  <c r="V80" i="21"/>
  <c r="W42" i="21"/>
  <c r="W41" i="21"/>
  <c r="W80" i="21"/>
  <c r="X42" i="21"/>
  <c r="X41" i="21"/>
  <c r="X80" i="21"/>
  <c r="Y42" i="21"/>
  <c r="Y41" i="21"/>
  <c r="Y80" i="21"/>
  <c r="Z42" i="21"/>
  <c r="Z41" i="21"/>
  <c r="Z80" i="21"/>
  <c r="AA42" i="21"/>
  <c r="AA41" i="21"/>
  <c r="AA80" i="21"/>
  <c r="AB42" i="21"/>
  <c r="AB41" i="21"/>
  <c r="AB80" i="21"/>
  <c r="AC42" i="21"/>
  <c r="AC41" i="21"/>
  <c r="AC80" i="21"/>
  <c r="AD42" i="21"/>
  <c r="AD41" i="21"/>
  <c r="AD80" i="21"/>
  <c r="AE42" i="21"/>
  <c r="AE41" i="21"/>
  <c r="AE80" i="21"/>
  <c r="AF42" i="21"/>
  <c r="AF41" i="21"/>
  <c r="AF80" i="21"/>
  <c r="AG42" i="21"/>
  <c r="AG41" i="21"/>
  <c r="AG80" i="21"/>
  <c r="AH42" i="21"/>
  <c r="AH41" i="21"/>
  <c r="AH80" i="21"/>
  <c r="AI42" i="21"/>
  <c r="AI41" i="21"/>
  <c r="AI80" i="21"/>
  <c r="AJ42" i="21"/>
  <c r="AJ41" i="21"/>
  <c r="AJ80" i="21"/>
  <c r="AK42" i="21"/>
  <c r="AK41" i="21"/>
  <c r="AK80" i="21"/>
  <c r="AL42" i="21"/>
  <c r="AL41" i="21"/>
  <c r="AL80" i="21"/>
  <c r="AM42" i="21"/>
  <c r="AM41" i="21"/>
  <c r="AM80" i="21"/>
  <c r="AN42" i="21"/>
  <c r="AN41" i="21"/>
  <c r="AN80" i="21"/>
  <c r="AO42" i="21"/>
  <c r="AO41" i="21"/>
  <c r="AO80" i="21"/>
  <c r="AP42" i="21"/>
  <c r="AP41" i="21"/>
  <c r="AP80" i="21"/>
  <c r="AQ42" i="21"/>
  <c r="AQ41" i="21"/>
  <c r="AQ80" i="21"/>
  <c r="AR42" i="21"/>
  <c r="AR41" i="21"/>
  <c r="AR80" i="21"/>
  <c r="AS42" i="21"/>
  <c r="AS41" i="21"/>
  <c r="AS80" i="21"/>
  <c r="AT42" i="21"/>
  <c r="AT41" i="21"/>
  <c r="AT80" i="21"/>
  <c r="AU42" i="21"/>
  <c r="AU41" i="21"/>
  <c r="AU80" i="21"/>
  <c r="AV42" i="21"/>
  <c r="AV41" i="21"/>
  <c r="AV80" i="21"/>
  <c r="AW42" i="21"/>
  <c r="AW41" i="21"/>
  <c r="AW80" i="21"/>
  <c r="AX42" i="21"/>
  <c r="AX41" i="21"/>
  <c r="AX80" i="21"/>
  <c r="AY42" i="21"/>
  <c r="AY41" i="21"/>
  <c r="AY80" i="21"/>
  <c r="AZ42" i="21"/>
  <c r="AZ41" i="21"/>
  <c r="AZ80" i="21"/>
  <c r="BA42" i="21"/>
  <c r="BA41" i="21"/>
  <c r="BA80" i="21"/>
  <c r="BB42" i="21"/>
  <c r="BB41" i="21"/>
  <c r="BB80" i="21"/>
  <c r="BC42" i="21"/>
  <c r="BC41" i="21"/>
  <c r="BC80" i="21"/>
  <c r="BD42" i="21"/>
  <c r="BD41" i="21"/>
  <c r="BD80" i="21"/>
  <c r="BE42" i="21"/>
  <c r="BE41" i="21"/>
  <c r="BE80" i="21"/>
  <c r="BF42" i="21"/>
  <c r="BF41" i="21"/>
  <c r="BF80" i="21"/>
  <c r="BG42" i="21"/>
  <c r="BG41" i="21"/>
  <c r="BG80" i="21"/>
  <c r="BH42" i="21"/>
  <c r="BH41" i="21"/>
  <c r="BH80" i="21"/>
  <c r="BI42" i="21"/>
  <c r="BI41" i="21"/>
  <c r="BI80" i="21"/>
  <c r="BJ42" i="21"/>
  <c r="BJ41" i="21"/>
  <c r="BJ80" i="21"/>
  <c r="BK42" i="21"/>
  <c r="BK41" i="21"/>
  <c r="BK80" i="21"/>
  <c r="BL42" i="21"/>
  <c r="BL41" i="21"/>
  <c r="BL80" i="21"/>
  <c r="BM42" i="21"/>
  <c r="BM41" i="21"/>
  <c r="BM80" i="21"/>
  <c r="BN42" i="21"/>
  <c r="BN41" i="21"/>
  <c r="BN80" i="21"/>
  <c r="BO42" i="21"/>
  <c r="BO41" i="21"/>
  <c r="BO80" i="21"/>
  <c r="BP42" i="21"/>
  <c r="BP41" i="21"/>
  <c r="BP80" i="21"/>
  <c r="BQ42" i="21"/>
  <c r="BQ41" i="21"/>
  <c r="BQ80" i="21"/>
  <c r="BR42" i="21"/>
  <c r="BR41" i="21"/>
  <c r="BR80" i="21"/>
  <c r="BS42" i="21"/>
  <c r="BS41" i="21"/>
  <c r="BS80" i="21"/>
  <c r="BT42" i="21"/>
  <c r="BT41" i="21"/>
  <c r="BT80" i="21"/>
  <c r="BU42" i="21"/>
  <c r="BU41" i="21"/>
  <c r="BU80" i="21"/>
  <c r="BV42" i="21"/>
  <c r="BV41" i="21"/>
  <c r="BV80" i="21"/>
  <c r="BW42" i="21"/>
  <c r="BW41" i="21"/>
  <c r="BW80" i="21"/>
  <c r="BX42" i="21"/>
  <c r="BX41" i="21"/>
  <c r="BX80" i="21"/>
  <c r="BY42" i="21"/>
  <c r="BY41" i="21"/>
  <c r="BY80" i="21"/>
  <c r="BZ42" i="21"/>
  <c r="BZ41" i="21"/>
  <c r="BZ80" i="21"/>
  <c r="CA42" i="21"/>
  <c r="CA41" i="21"/>
  <c r="CA80" i="21"/>
  <c r="CB42" i="21"/>
  <c r="CB41" i="21"/>
  <c r="CB80" i="21"/>
  <c r="CC42" i="21"/>
  <c r="CC41" i="21"/>
  <c r="CC80" i="21"/>
  <c r="CD42" i="21"/>
  <c r="CD41" i="21"/>
  <c r="CD80" i="21"/>
  <c r="CE42" i="21"/>
  <c r="CE41" i="21"/>
  <c r="CE80" i="21"/>
  <c r="CF42" i="21"/>
  <c r="CF41" i="21"/>
  <c r="CF80" i="21"/>
  <c r="CG42" i="21"/>
  <c r="CG41" i="21"/>
  <c r="CG80" i="21"/>
  <c r="CH42" i="21"/>
  <c r="CH41" i="21"/>
  <c r="CH80" i="21"/>
  <c r="CI42" i="21"/>
  <c r="CI41" i="21"/>
  <c r="CI80" i="21"/>
  <c r="CJ42" i="21"/>
  <c r="CJ41" i="21"/>
  <c r="CJ80" i="21"/>
  <c r="CK42" i="21"/>
  <c r="CK41" i="21"/>
  <c r="CK80" i="21"/>
  <c r="CL42" i="21"/>
  <c r="CL41" i="21"/>
  <c r="CL80" i="21"/>
  <c r="CM42" i="21"/>
  <c r="CM41" i="21"/>
  <c r="CM80" i="21"/>
  <c r="CN42" i="21"/>
  <c r="CN41" i="21"/>
  <c r="CN80" i="21"/>
  <c r="CO42" i="21"/>
  <c r="CO41" i="21"/>
  <c r="CO80" i="21"/>
  <c r="CP42" i="21"/>
  <c r="CP41" i="21"/>
  <c r="CP80" i="21"/>
  <c r="CQ42" i="21"/>
  <c r="CQ41" i="21"/>
  <c r="CQ80" i="21"/>
  <c r="CR42" i="21"/>
  <c r="CR41" i="21"/>
  <c r="CR80" i="21"/>
  <c r="CS42" i="21"/>
  <c r="CS41" i="21"/>
  <c r="CS80" i="21"/>
  <c r="CT42" i="21"/>
  <c r="CT41" i="21"/>
  <c r="CT80" i="21"/>
  <c r="CU42" i="21"/>
  <c r="CU41" i="21"/>
  <c r="CU80" i="21"/>
  <c r="CV42" i="21"/>
  <c r="CV41" i="21"/>
  <c r="CV80" i="21"/>
  <c r="CW42" i="21"/>
  <c r="CW41" i="21"/>
  <c r="CW80" i="21"/>
  <c r="CX42" i="21"/>
  <c r="CX41" i="21"/>
  <c r="CX80" i="21"/>
  <c r="CY42" i="21"/>
  <c r="CY41" i="21"/>
  <c r="CY80" i="21"/>
  <c r="CZ42" i="21"/>
  <c r="CZ41" i="21"/>
  <c r="CZ80" i="21"/>
  <c r="DA42" i="21"/>
  <c r="DA41" i="21"/>
  <c r="DA80" i="21"/>
  <c r="DB42" i="21"/>
  <c r="DB41" i="21"/>
  <c r="DB80" i="21"/>
  <c r="DC42" i="21"/>
  <c r="DC41" i="21"/>
  <c r="DC80" i="21"/>
  <c r="DD42" i="21"/>
  <c r="DD41" i="21"/>
  <c r="DD80" i="21"/>
  <c r="DE42" i="21"/>
  <c r="DE41" i="21"/>
  <c r="DE80" i="21"/>
  <c r="R45" i="21"/>
  <c r="R81" i="21"/>
  <c r="S45" i="21"/>
  <c r="S81" i="21"/>
  <c r="T45" i="21"/>
  <c r="T81" i="21"/>
  <c r="U45" i="21"/>
  <c r="U81" i="21"/>
  <c r="V45" i="21"/>
  <c r="V81" i="21"/>
  <c r="W45" i="21"/>
  <c r="W81" i="21"/>
  <c r="X45" i="21"/>
  <c r="X81" i="21"/>
  <c r="Y45" i="21"/>
  <c r="Y81" i="21"/>
  <c r="Z45" i="21"/>
  <c r="Z81" i="21"/>
  <c r="AA45" i="21"/>
  <c r="AA81" i="21"/>
  <c r="AB45" i="21"/>
  <c r="AB81" i="21"/>
  <c r="AC45" i="21"/>
  <c r="AC81" i="21"/>
  <c r="AD45" i="21"/>
  <c r="AD81" i="21"/>
  <c r="AE45" i="21"/>
  <c r="AE81" i="21"/>
  <c r="AF45" i="21"/>
  <c r="AF81" i="21"/>
  <c r="AG45" i="21"/>
  <c r="AG81" i="21"/>
  <c r="AH45" i="21"/>
  <c r="AH81" i="21"/>
  <c r="AI45" i="21"/>
  <c r="AI81" i="21"/>
  <c r="AJ45" i="21"/>
  <c r="AJ81" i="21"/>
  <c r="AK45" i="21"/>
  <c r="AK81" i="21"/>
  <c r="AL45" i="21"/>
  <c r="AL81" i="21"/>
  <c r="AM45" i="21"/>
  <c r="AM81" i="21"/>
  <c r="AN45" i="21"/>
  <c r="AN81" i="21"/>
  <c r="AO45" i="21"/>
  <c r="AO81" i="21"/>
  <c r="AP45" i="21"/>
  <c r="AP81" i="21"/>
  <c r="AQ45" i="21"/>
  <c r="AQ81" i="21"/>
  <c r="AR45" i="21"/>
  <c r="AR81" i="21"/>
  <c r="AS45" i="21"/>
  <c r="AS81" i="21"/>
  <c r="AT45" i="21"/>
  <c r="AT81" i="21"/>
  <c r="AU45" i="21"/>
  <c r="AU81" i="21"/>
  <c r="AV45" i="21"/>
  <c r="AV81" i="21"/>
  <c r="AW45" i="21"/>
  <c r="AW81" i="21"/>
  <c r="AX45" i="21"/>
  <c r="AX81" i="21"/>
  <c r="AY45" i="21"/>
  <c r="AY81" i="21"/>
  <c r="AZ45" i="21"/>
  <c r="AZ81" i="21"/>
  <c r="BA45" i="21"/>
  <c r="BA81" i="21"/>
  <c r="BB45" i="21"/>
  <c r="BB81" i="21"/>
  <c r="BC45" i="21"/>
  <c r="BC81" i="21"/>
  <c r="BD45" i="21"/>
  <c r="BD81" i="21"/>
  <c r="BE45" i="21"/>
  <c r="BE81" i="21"/>
  <c r="BF45" i="21"/>
  <c r="BF81" i="21"/>
  <c r="BG45" i="21"/>
  <c r="BG81" i="21"/>
  <c r="BH45" i="21"/>
  <c r="BH81" i="21"/>
  <c r="BI45" i="21"/>
  <c r="BI81" i="21"/>
  <c r="BJ45" i="21"/>
  <c r="BJ81" i="21"/>
  <c r="BK45" i="21"/>
  <c r="BK81" i="21"/>
  <c r="BL45" i="21"/>
  <c r="BL81" i="21"/>
  <c r="BM45" i="21"/>
  <c r="BM81" i="21"/>
  <c r="BN45" i="21"/>
  <c r="BN81" i="21"/>
  <c r="BO45" i="21"/>
  <c r="BO81" i="21"/>
  <c r="BP45" i="21"/>
  <c r="BP81" i="21"/>
  <c r="BQ45" i="21"/>
  <c r="BQ81" i="21"/>
  <c r="BR45" i="21"/>
  <c r="BR81" i="21"/>
  <c r="BS45" i="21"/>
  <c r="BS81" i="21"/>
  <c r="BT45" i="21"/>
  <c r="BT81" i="21"/>
  <c r="BU45" i="21"/>
  <c r="BU81" i="21"/>
  <c r="BV45" i="21"/>
  <c r="BV81" i="21"/>
  <c r="BW45" i="21"/>
  <c r="BW81" i="21"/>
  <c r="BX45" i="21"/>
  <c r="BX81" i="21"/>
  <c r="BY45" i="21"/>
  <c r="BY81" i="21"/>
  <c r="BZ45" i="21"/>
  <c r="BZ81" i="21"/>
  <c r="CA45" i="21"/>
  <c r="CA81" i="21"/>
  <c r="CB45" i="21"/>
  <c r="CB81" i="21"/>
  <c r="CC45" i="21"/>
  <c r="CC81" i="21"/>
  <c r="CD45" i="21"/>
  <c r="CD81" i="21"/>
  <c r="CE45" i="21"/>
  <c r="CE81" i="21"/>
  <c r="CF45" i="21"/>
  <c r="CF81" i="21"/>
  <c r="CG45" i="21"/>
  <c r="CG81" i="21"/>
  <c r="CH45" i="21"/>
  <c r="CH81" i="21"/>
  <c r="CI45" i="21"/>
  <c r="CI81" i="21"/>
  <c r="CJ45" i="21"/>
  <c r="CJ81" i="21"/>
  <c r="CK45" i="21"/>
  <c r="CK81" i="21"/>
  <c r="CL45" i="21"/>
  <c r="CL81" i="21"/>
  <c r="CM45" i="21"/>
  <c r="CM81" i="21"/>
  <c r="CN45" i="21"/>
  <c r="CN81" i="21"/>
  <c r="CO45" i="21"/>
  <c r="CO81" i="21"/>
  <c r="CP45" i="21"/>
  <c r="CP81" i="21"/>
  <c r="CQ45" i="21"/>
  <c r="CQ81" i="21"/>
  <c r="CR45" i="21"/>
  <c r="CR81" i="21"/>
  <c r="CS45" i="21"/>
  <c r="CS81" i="21"/>
  <c r="CT45" i="21"/>
  <c r="CT81" i="21"/>
  <c r="CU45" i="21"/>
  <c r="CU81" i="21"/>
  <c r="CV45" i="21"/>
  <c r="CV81" i="21"/>
  <c r="CW45" i="21"/>
  <c r="CW81" i="21"/>
  <c r="CX45" i="21"/>
  <c r="CX81" i="21"/>
  <c r="CY45" i="21"/>
  <c r="CY81" i="21"/>
  <c r="CZ45" i="21"/>
  <c r="CZ81" i="21"/>
  <c r="DA45" i="21"/>
  <c r="DA81" i="21"/>
  <c r="DB45" i="21"/>
  <c r="DB81" i="21"/>
  <c r="DC45" i="21"/>
  <c r="DC81" i="21"/>
  <c r="DD45" i="21"/>
  <c r="DD81" i="21"/>
  <c r="DE45" i="21"/>
  <c r="DE81" i="21"/>
  <c r="R58" i="21"/>
  <c r="R51" i="21"/>
  <c r="R82" i="21"/>
  <c r="S58" i="21"/>
  <c r="S51" i="21"/>
  <c r="S82" i="21"/>
  <c r="T58" i="21"/>
  <c r="T51" i="21"/>
  <c r="T82" i="21"/>
  <c r="U58" i="21"/>
  <c r="U51" i="21"/>
  <c r="U82" i="21"/>
  <c r="V58" i="21"/>
  <c r="V51" i="21"/>
  <c r="V82" i="21"/>
  <c r="W58" i="21"/>
  <c r="W51" i="21"/>
  <c r="W82" i="21"/>
  <c r="X58" i="21"/>
  <c r="X51" i="21"/>
  <c r="X82" i="21"/>
  <c r="Y58" i="21"/>
  <c r="Y51" i="21"/>
  <c r="Y82" i="21"/>
  <c r="Z58" i="21"/>
  <c r="Z51" i="21"/>
  <c r="Z82" i="21"/>
  <c r="AA58" i="21"/>
  <c r="AA51" i="21"/>
  <c r="AA82" i="21"/>
  <c r="AB58" i="21"/>
  <c r="AB51" i="21"/>
  <c r="AB82" i="21"/>
  <c r="AC58" i="21"/>
  <c r="AC51" i="21"/>
  <c r="AC82" i="21"/>
  <c r="AD58" i="21"/>
  <c r="AD51" i="21"/>
  <c r="AD82" i="21"/>
  <c r="AE58" i="21"/>
  <c r="AE51" i="21"/>
  <c r="AE82" i="21"/>
  <c r="AF58" i="21"/>
  <c r="AF51" i="21"/>
  <c r="AF82" i="21"/>
  <c r="AG58" i="21"/>
  <c r="AG51" i="21"/>
  <c r="AG82" i="21"/>
  <c r="AH58" i="21"/>
  <c r="AH51" i="21"/>
  <c r="AH82" i="21"/>
  <c r="AI58" i="21"/>
  <c r="AI51" i="21"/>
  <c r="AI82" i="21"/>
  <c r="AJ58" i="21"/>
  <c r="AJ51" i="21"/>
  <c r="AJ82" i="21"/>
  <c r="AK58" i="21"/>
  <c r="AK51" i="21"/>
  <c r="AK82" i="21"/>
  <c r="AL58" i="21"/>
  <c r="AL51" i="21"/>
  <c r="AL82" i="21"/>
  <c r="AM58" i="21"/>
  <c r="AM51" i="21"/>
  <c r="AM82" i="21"/>
  <c r="AN58" i="21"/>
  <c r="AN51" i="21"/>
  <c r="AN82" i="21"/>
  <c r="AO58" i="21"/>
  <c r="AO51" i="21"/>
  <c r="AO82" i="21"/>
  <c r="AP58" i="21"/>
  <c r="AP51" i="21"/>
  <c r="AP82" i="21"/>
  <c r="AQ58" i="21"/>
  <c r="AQ51" i="21"/>
  <c r="AQ82" i="21"/>
  <c r="AR58" i="21"/>
  <c r="AR51" i="21"/>
  <c r="AR82" i="21"/>
  <c r="AS58" i="21"/>
  <c r="AS51" i="21"/>
  <c r="AS82" i="21"/>
  <c r="AT58" i="21"/>
  <c r="AT51" i="21"/>
  <c r="AT82" i="21"/>
  <c r="AU58" i="21"/>
  <c r="AU51" i="21"/>
  <c r="AU82" i="21"/>
  <c r="AV58" i="21"/>
  <c r="AV51" i="21"/>
  <c r="AV82" i="21"/>
  <c r="AW58" i="21"/>
  <c r="AW51" i="21"/>
  <c r="AW82" i="21"/>
  <c r="AX58" i="21"/>
  <c r="AX51" i="21"/>
  <c r="AX82" i="21"/>
  <c r="AY58" i="21"/>
  <c r="AY51" i="21"/>
  <c r="AY82" i="21"/>
  <c r="AZ58" i="21"/>
  <c r="AZ51" i="21"/>
  <c r="AZ82" i="21"/>
  <c r="BA58" i="21"/>
  <c r="BA51" i="21"/>
  <c r="BA82" i="21"/>
  <c r="BB58" i="21"/>
  <c r="BB51" i="21"/>
  <c r="BB82" i="21"/>
  <c r="BC58" i="21"/>
  <c r="BC51" i="21"/>
  <c r="BC82" i="21"/>
  <c r="BD58" i="21"/>
  <c r="BD51" i="21"/>
  <c r="BD82" i="21"/>
  <c r="BE58" i="21"/>
  <c r="BE51" i="21"/>
  <c r="BE82" i="21"/>
  <c r="BF58" i="21"/>
  <c r="BF51" i="21"/>
  <c r="BF82" i="21"/>
  <c r="BG58" i="21"/>
  <c r="BG51" i="21"/>
  <c r="BG82" i="21"/>
  <c r="BH58" i="21"/>
  <c r="BH51" i="21"/>
  <c r="BH82" i="21"/>
  <c r="BI58" i="21"/>
  <c r="BI51" i="21"/>
  <c r="BI82" i="21"/>
  <c r="BJ58" i="21"/>
  <c r="BJ51" i="21"/>
  <c r="BJ82" i="21"/>
  <c r="BK58" i="21"/>
  <c r="BK51" i="21"/>
  <c r="BK82" i="21"/>
  <c r="BL58" i="21"/>
  <c r="BL51" i="21"/>
  <c r="BL82" i="21"/>
  <c r="BM58" i="21"/>
  <c r="BM51" i="21"/>
  <c r="BM82" i="21"/>
  <c r="BN58" i="21"/>
  <c r="BN51" i="21"/>
  <c r="BN82" i="21"/>
  <c r="BO58" i="21"/>
  <c r="BO51" i="21"/>
  <c r="BO82" i="21"/>
  <c r="BP58" i="21"/>
  <c r="BP51" i="21"/>
  <c r="BP82" i="21"/>
  <c r="BQ58" i="21"/>
  <c r="BQ51" i="21"/>
  <c r="BQ82" i="21"/>
  <c r="BR58" i="21"/>
  <c r="BR51" i="21"/>
  <c r="BR82" i="21"/>
  <c r="BS58" i="21"/>
  <c r="BS51" i="21"/>
  <c r="BS82" i="21"/>
  <c r="BT58" i="21"/>
  <c r="BT51" i="21"/>
  <c r="BT82" i="21"/>
  <c r="BU58" i="21"/>
  <c r="BU51" i="21"/>
  <c r="BU82" i="21"/>
  <c r="BV58" i="21"/>
  <c r="BV51" i="21"/>
  <c r="BV82" i="21"/>
  <c r="BW58" i="21"/>
  <c r="BW51" i="21"/>
  <c r="BW82" i="21"/>
  <c r="BX58" i="21"/>
  <c r="BX51" i="21"/>
  <c r="BX82" i="21"/>
  <c r="BY58" i="21"/>
  <c r="BY51" i="21"/>
  <c r="BY82" i="21"/>
  <c r="BZ58" i="21"/>
  <c r="BZ51" i="21"/>
  <c r="BZ82" i="21"/>
  <c r="CA58" i="21"/>
  <c r="CA51" i="21"/>
  <c r="CA82" i="21"/>
  <c r="CB58" i="21"/>
  <c r="CB51" i="21"/>
  <c r="CB82" i="21"/>
  <c r="CC58" i="21"/>
  <c r="CC51" i="21"/>
  <c r="CC82" i="21"/>
  <c r="CD58" i="21"/>
  <c r="CD51" i="21"/>
  <c r="CD82" i="21"/>
  <c r="CE58" i="21"/>
  <c r="CE51" i="21"/>
  <c r="CE82" i="21"/>
  <c r="CF58" i="21"/>
  <c r="CF51" i="21"/>
  <c r="CF82" i="21"/>
  <c r="CG58" i="21"/>
  <c r="CG51" i="21"/>
  <c r="CG82" i="21"/>
  <c r="CH58" i="21"/>
  <c r="CH51" i="21"/>
  <c r="CH82" i="21"/>
  <c r="CI58" i="21"/>
  <c r="CI51" i="21"/>
  <c r="CI82" i="21"/>
  <c r="CJ58" i="21"/>
  <c r="CJ51" i="21"/>
  <c r="CJ82" i="21"/>
  <c r="CK58" i="21"/>
  <c r="CK51" i="21"/>
  <c r="CK82" i="21"/>
  <c r="CL58" i="21"/>
  <c r="CL51" i="21"/>
  <c r="CL82" i="21"/>
  <c r="CM58" i="21"/>
  <c r="CM51" i="21"/>
  <c r="CM82" i="21"/>
  <c r="CN58" i="21"/>
  <c r="CN51" i="21"/>
  <c r="CN82" i="21"/>
  <c r="CO58" i="21"/>
  <c r="CO51" i="21"/>
  <c r="CO82" i="21"/>
  <c r="CP58" i="21"/>
  <c r="CP51" i="21"/>
  <c r="CP82" i="21"/>
  <c r="CQ58" i="21"/>
  <c r="CQ51" i="21"/>
  <c r="CQ82" i="21"/>
  <c r="CR58" i="21"/>
  <c r="CR51" i="21"/>
  <c r="CR82" i="21"/>
  <c r="CS58" i="21"/>
  <c r="CS51" i="21"/>
  <c r="CS82" i="21"/>
  <c r="CT58" i="21"/>
  <c r="CT51" i="21"/>
  <c r="CT82" i="21"/>
  <c r="CU58" i="21"/>
  <c r="CU51" i="21"/>
  <c r="CU82" i="21"/>
  <c r="CV58" i="21"/>
  <c r="CV51" i="21"/>
  <c r="CV82" i="21"/>
  <c r="CW58" i="21"/>
  <c r="CW51" i="21"/>
  <c r="CW82" i="21"/>
  <c r="CX58" i="21"/>
  <c r="CX51" i="21"/>
  <c r="CX82" i="21"/>
  <c r="CY58" i="21"/>
  <c r="CY51" i="21"/>
  <c r="CY82" i="21"/>
  <c r="CZ58" i="21"/>
  <c r="CZ51" i="21"/>
  <c r="CZ82" i="21"/>
  <c r="DA58" i="21"/>
  <c r="DA51" i="21"/>
  <c r="DA82" i="21"/>
  <c r="DB58" i="21"/>
  <c r="DB51" i="21"/>
  <c r="DB82" i="21"/>
  <c r="DC58" i="21"/>
  <c r="DC51" i="21"/>
  <c r="DC82" i="21"/>
  <c r="DD58" i="21"/>
  <c r="DD51" i="21"/>
  <c r="DD82" i="21"/>
  <c r="DE58" i="21"/>
  <c r="DE51" i="21"/>
  <c r="DE82" i="21"/>
  <c r="L9" i="21"/>
  <c r="L72" i="21"/>
  <c r="M9" i="21"/>
  <c r="M72" i="21"/>
  <c r="N9" i="21"/>
  <c r="N72" i="21"/>
  <c r="O9" i="21"/>
  <c r="O72" i="21"/>
  <c r="P9" i="21"/>
  <c r="P72" i="21"/>
  <c r="Q9" i="21"/>
  <c r="Q72" i="21"/>
  <c r="L18" i="21"/>
  <c r="L74" i="21"/>
  <c r="M18" i="21"/>
  <c r="M74" i="21"/>
  <c r="N18" i="21"/>
  <c r="N74" i="21"/>
  <c r="O18" i="21"/>
  <c r="O74" i="21"/>
  <c r="P18" i="21"/>
  <c r="P74" i="21"/>
  <c r="Q18" i="21"/>
  <c r="Q74" i="21"/>
  <c r="L23" i="21"/>
  <c r="L75" i="21"/>
  <c r="M23" i="21"/>
  <c r="M75" i="21"/>
  <c r="N23" i="21"/>
  <c r="N75" i="21"/>
  <c r="O23" i="21"/>
  <c r="O75" i="21"/>
  <c r="P23" i="21"/>
  <c r="P75" i="21"/>
  <c r="Q23" i="21"/>
  <c r="Q75" i="21"/>
  <c r="L26" i="21"/>
  <c r="L76" i="21"/>
  <c r="M26" i="21"/>
  <c r="M76" i="21"/>
  <c r="N26" i="21"/>
  <c r="N76" i="21"/>
  <c r="O26" i="21"/>
  <c r="O76" i="21"/>
  <c r="P26" i="21"/>
  <c r="P76" i="21"/>
  <c r="Q26" i="21"/>
  <c r="Q76" i="21"/>
  <c r="L32" i="21"/>
  <c r="L30" i="21"/>
  <c r="L77" i="21"/>
  <c r="M32" i="21"/>
  <c r="M30" i="21"/>
  <c r="M77" i="21"/>
  <c r="N32" i="21"/>
  <c r="N30" i="21"/>
  <c r="N77" i="21"/>
  <c r="O32" i="21"/>
  <c r="O30" i="21"/>
  <c r="O77" i="21"/>
  <c r="P32" i="21"/>
  <c r="P30" i="21"/>
  <c r="P77" i="21"/>
  <c r="Q32" i="21"/>
  <c r="Q30" i="21"/>
  <c r="Q77" i="21"/>
  <c r="L39" i="21"/>
  <c r="L37" i="21"/>
  <c r="L79" i="21"/>
  <c r="M39" i="21"/>
  <c r="M37" i="21"/>
  <c r="M79" i="21"/>
  <c r="N39" i="21"/>
  <c r="N37" i="21"/>
  <c r="N79" i="21"/>
  <c r="O39" i="21"/>
  <c r="O37" i="21"/>
  <c r="O79" i="21"/>
  <c r="P39" i="21"/>
  <c r="P37" i="21"/>
  <c r="P79" i="21"/>
  <c r="Q39" i="21"/>
  <c r="Q37" i="21"/>
  <c r="Q79" i="21"/>
  <c r="L42" i="21"/>
  <c r="L41" i="21"/>
  <c r="L80" i="21"/>
  <c r="M42" i="21"/>
  <c r="M41" i="21"/>
  <c r="M80" i="21"/>
  <c r="N42" i="21"/>
  <c r="N41" i="21"/>
  <c r="N80" i="21"/>
  <c r="O42" i="21"/>
  <c r="O41" i="21"/>
  <c r="O80" i="21"/>
  <c r="P42" i="21"/>
  <c r="P41" i="21"/>
  <c r="P80" i="21"/>
  <c r="Q42" i="21"/>
  <c r="Q41" i="21"/>
  <c r="Q80" i="21"/>
  <c r="L45" i="21"/>
  <c r="L81" i="21"/>
  <c r="M45" i="21"/>
  <c r="M81" i="21"/>
  <c r="N45" i="21"/>
  <c r="N81" i="21"/>
  <c r="O45" i="21"/>
  <c r="O81" i="21"/>
  <c r="P45" i="21"/>
  <c r="P81" i="21"/>
  <c r="Q45" i="21"/>
  <c r="Q81" i="21"/>
  <c r="L58" i="21"/>
  <c r="L51" i="21"/>
  <c r="L82" i="21"/>
  <c r="M58" i="21"/>
  <c r="M51" i="21"/>
  <c r="M82" i="21"/>
  <c r="N58" i="21"/>
  <c r="N51" i="21"/>
  <c r="N82" i="21"/>
  <c r="O58" i="21"/>
  <c r="O51" i="21"/>
  <c r="O82" i="21"/>
  <c r="P58" i="21"/>
  <c r="P51" i="21"/>
  <c r="P82" i="21"/>
  <c r="Q58" i="21"/>
  <c r="Q51" i="21"/>
  <c r="Q82" i="21"/>
  <c r="P217" i="19"/>
  <c r="P216"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0" i="19"/>
  <c r="P141" i="19"/>
  <c r="P139" i="19"/>
  <c r="P138" i="19"/>
  <c r="P137" i="19"/>
  <c r="P136" i="19"/>
  <c r="P135" i="19"/>
  <c r="P134" i="19"/>
  <c r="P133" i="19"/>
  <c r="P132" i="19"/>
  <c r="P131" i="19"/>
  <c r="P130" i="19"/>
  <c r="P129" i="19"/>
  <c r="P128" i="19"/>
  <c r="P127" i="19"/>
  <c r="P118"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T82" i="19"/>
  <c r="T81"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4" i="19"/>
  <c r="E153" i="19"/>
  <c r="E152" i="19"/>
  <c r="E151" i="19"/>
  <c r="E150" i="19"/>
  <c r="E149" i="19"/>
  <c r="E148" i="19"/>
  <c r="E147" i="19"/>
  <c r="E146" i="19"/>
  <c r="E145" i="19"/>
  <c r="E144" i="19"/>
  <c r="E143" i="19"/>
  <c r="E142" i="19"/>
  <c r="E141" i="19"/>
  <c r="E140" i="19"/>
  <c r="E139" i="19"/>
  <c r="E138" i="19"/>
  <c r="E137" i="19"/>
  <c r="E136" i="19"/>
  <c r="E135" i="19"/>
  <c r="E134" i="19"/>
  <c r="E133" i="19"/>
  <c r="E132" i="19"/>
  <c r="E131" i="19"/>
  <c r="E130" i="19"/>
  <c r="E129" i="19"/>
  <c r="E128" i="19"/>
  <c r="E127" i="19"/>
  <c r="E126" i="19"/>
  <c r="D203" i="19"/>
  <c r="D201" i="19"/>
  <c r="U85" i="21"/>
  <c r="U88" i="21"/>
  <c r="U86" i="21"/>
  <c r="V85" i="21"/>
  <c r="V88" i="21"/>
  <c r="V86" i="21"/>
  <c r="W85" i="21"/>
  <c r="W88" i="21"/>
  <c r="W86" i="21"/>
  <c r="X85" i="21"/>
  <c r="X88" i="21"/>
  <c r="X86" i="21"/>
  <c r="Y85" i="21"/>
  <c r="Y88" i="21"/>
  <c r="Y86" i="21"/>
  <c r="Z85" i="21"/>
  <c r="Z88" i="21"/>
  <c r="Z86" i="21"/>
  <c r="AA85" i="21"/>
  <c r="AA88" i="21"/>
  <c r="AA86" i="21"/>
  <c r="AB85" i="21"/>
  <c r="AB88" i="21"/>
  <c r="AB86" i="21"/>
  <c r="AC85" i="21"/>
  <c r="AC88" i="21"/>
  <c r="AC86" i="21"/>
  <c r="AD85" i="21"/>
  <c r="AD88" i="21"/>
  <c r="AD86" i="21"/>
  <c r="AE85" i="21"/>
  <c r="AE88" i="21"/>
  <c r="AE86" i="21"/>
  <c r="AF85" i="21"/>
  <c r="AF88" i="21"/>
  <c r="AF86" i="21"/>
  <c r="AG85" i="21"/>
  <c r="AG88" i="21"/>
  <c r="AG86" i="21"/>
  <c r="AH85" i="21"/>
  <c r="AH88" i="21"/>
  <c r="AH86" i="21"/>
  <c r="AI85" i="21"/>
  <c r="AI88" i="21"/>
  <c r="AI86" i="21"/>
  <c r="AJ85" i="21"/>
  <c r="AJ88" i="21"/>
  <c r="AJ86" i="21"/>
  <c r="AK85" i="21"/>
  <c r="AK88" i="21"/>
  <c r="AK86" i="21"/>
  <c r="AL85" i="21"/>
  <c r="AL88" i="21"/>
  <c r="AL86" i="21"/>
  <c r="AM85" i="21"/>
  <c r="AM88" i="21"/>
  <c r="AM86" i="21"/>
  <c r="AN85" i="21"/>
  <c r="AN88" i="21"/>
  <c r="AN86" i="21"/>
  <c r="AO85" i="21"/>
  <c r="AO88" i="21"/>
  <c r="AO86" i="21"/>
  <c r="AP85" i="21"/>
  <c r="AP88" i="21"/>
  <c r="AP86" i="21"/>
  <c r="AQ85" i="21"/>
  <c r="AQ88" i="21"/>
  <c r="AQ86" i="21"/>
  <c r="AR85" i="21"/>
  <c r="AR88" i="21"/>
  <c r="AR86" i="21"/>
  <c r="AS85" i="21"/>
  <c r="AS88" i="21"/>
  <c r="AS86" i="21"/>
  <c r="AT85" i="21"/>
  <c r="AT88" i="21"/>
  <c r="AT86" i="21"/>
  <c r="AU85" i="21"/>
  <c r="AU88" i="21"/>
  <c r="AU86" i="21"/>
  <c r="AV85" i="21"/>
  <c r="AV88" i="21"/>
  <c r="AV86" i="21"/>
  <c r="AW85" i="21"/>
  <c r="AW88" i="21"/>
  <c r="AW86" i="21"/>
  <c r="AX85" i="21"/>
  <c r="AX88" i="21"/>
  <c r="AX86" i="21"/>
  <c r="AY85" i="21"/>
  <c r="AY88" i="21"/>
  <c r="AY86" i="21"/>
  <c r="AZ85" i="21"/>
  <c r="AZ88" i="21"/>
  <c r="AZ86" i="21"/>
  <c r="BA85" i="21"/>
  <c r="BA88" i="21"/>
  <c r="BA86" i="21"/>
  <c r="BB85" i="21"/>
  <c r="BB88" i="21"/>
  <c r="BB86" i="21"/>
  <c r="BC85" i="21"/>
  <c r="BC88" i="21"/>
  <c r="BC86" i="21"/>
  <c r="BD85" i="21"/>
  <c r="BD88" i="21"/>
  <c r="BD86" i="21"/>
  <c r="BE85" i="21"/>
  <c r="BE88" i="21"/>
  <c r="BE86" i="21"/>
  <c r="BF85" i="21"/>
  <c r="BF88" i="21"/>
  <c r="BF86" i="21"/>
  <c r="BG85" i="21"/>
  <c r="BG88" i="21"/>
  <c r="BG86" i="21"/>
  <c r="BH85" i="21"/>
  <c r="BH88" i="21"/>
  <c r="BH86" i="21"/>
  <c r="BI85" i="21"/>
  <c r="BI88" i="21"/>
  <c r="BI86" i="21"/>
  <c r="BJ85" i="21"/>
  <c r="BJ88" i="21"/>
  <c r="BJ86" i="21"/>
  <c r="BK85" i="21"/>
  <c r="BK88" i="21"/>
  <c r="BK86" i="21"/>
  <c r="BL85" i="21"/>
  <c r="BL88" i="21"/>
  <c r="BL86" i="21"/>
  <c r="BM85" i="21"/>
  <c r="BM88" i="21"/>
  <c r="BM86" i="21"/>
  <c r="BN85" i="21"/>
  <c r="BN88" i="21"/>
  <c r="BN86" i="21"/>
  <c r="BO85" i="21"/>
  <c r="BO88" i="21"/>
  <c r="BO86" i="21"/>
  <c r="BP85" i="21"/>
  <c r="BP88" i="21"/>
  <c r="BP86" i="21"/>
  <c r="BQ85" i="21"/>
  <c r="BQ88" i="21"/>
  <c r="BQ86" i="21"/>
  <c r="BR85" i="21"/>
  <c r="BR88" i="21"/>
  <c r="BR86" i="21"/>
  <c r="BS85" i="21"/>
  <c r="BS88" i="21"/>
  <c r="BS86" i="21"/>
  <c r="BT85" i="21"/>
  <c r="BT88" i="21"/>
  <c r="BT86" i="21"/>
  <c r="BU85" i="21"/>
  <c r="BU88" i="21"/>
  <c r="BU86" i="21"/>
  <c r="BV85" i="21"/>
  <c r="BV88" i="21"/>
  <c r="BV86" i="21"/>
  <c r="BW85" i="21"/>
  <c r="BW88" i="21"/>
  <c r="BW86" i="21"/>
  <c r="BX85" i="21"/>
  <c r="BX88" i="21"/>
  <c r="BX86" i="21"/>
  <c r="BY85" i="21"/>
  <c r="BY88" i="21"/>
  <c r="BY86" i="21"/>
  <c r="BZ85" i="21"/>
  <c r="BZ88" i="21"/>
  <c r="BZ86" i="21"/>
  <c r="CA85" i="21"/>
  <c r="CA88" i="21"/>
  <c r="CA86" i="21"/>
  <c r="CB85" i="21"/>
  <c r="CB88" i="21"/>
  <c r="CB86" i="21"/>
  <c r="CC85" i="21"/>
  <c r="CC88" i="21"/>
  <c r="CC86" i="21"/>
  <c r="CD85" i="21"/>
  <c r="CD88" i="21"/>
  <c r="CD86" i="21"/>
  <c r="CE85" i="21"/>
  <c r="CE88" i="21"/>
  <c r="CE86" i="21"/>
  <c r="CF85" i="21"/>
  <c r="CF88" i="21"/>
  <c r="CF86" i="21"/>
  <c r="CG85" i="21"/>
  <c r="CG88" i="21"/>
  <c r="CG86" i="21"/>
  <c r="CH85" i="21"/>
  <c r="CH88" i="21"/>
  <c r="CH86" i="21"/>
  <c r="CI85" i="21"/>
  <c r="CI88" i="21"/>
  <c r="CI86" i="21"/>
  <c r="CJ85" i="21"/>
  <c r="CJ88" i="21"/>
  <c r="CJ86" i="21"/>
  <c r="CK85" i="21"/>
  <c r="CK88" i="21"/>
  <c r="CK86" i="21"/>
  <c r="CL85" i="21"/>
  <c r="CL88" i="21"/>
  <c r="CL86" i="21"/>
  <c r="CM85" i="21"/>
  <c r="CM88" i="21"/>
  <c r="CM86" i="21"/>
  <c r="CN85" i="21"/>
  <c r="CN88" i="21"/>
  <c r="CN86" i="21"/>
  <c r="CO85" i="21"/>
  <c r="CO88" i="21"/>
  <c r="CO86" i="21"/>
  <c r="CP85" i="21"/>
  <c r="CP88" i="21"/>
  <c r="CP86" i="21"/>
  <c r="CQ85" i="21"/>
  <c r="CQ88" i="21"/>
  <c r="CQ86" i="21"/>
  <c r="CR85" i="21"/>
  <c r="CR88" i="21"/>
  <c r="CR86" i="21"/>
  <c r="CS85" i="21"/>
  <c r="CS88" i="21"/>
  <c r="CS86" i="21"/>
  <c r="CT85" i="21"/>
  <c r="CT88" i="21"/>
  <c r="CT86" i="21"/>
  <c r="CU85" i="21"/>
  <c r="CU88" i="21"/>
  <c r="CU86" i="21"/>
  <c r="CV85" i="21"/>
  <c r="CV88" i="21"/>
  <c r="CV86" i="21"/>
  <c r="CW85" i="21"/>
  <c r="CW88" i="21"/>
  <c r="CW86" i="21"/>
  <c r="CX85" i="21"/>
  <c r="CX88" i="21"/>
  <c r="CX86" i="21"/>
  <c r="CY85" i="21"/>
  <c r="CY88" i="21"/>
  <c r="CY86" i="21"/>
  <c r="CZ85" i="21"/>
  <c r="CZ88" i="21"/>
  <c r="CZ86" i="21"/>
  <c r="DA85" i="21"/>
  <c r="DA88" i="21"/>
  <c r="DA86" i="21"/>
  <c r="DB85" i="21"/>
  <c r="DB88" i="21"/>
  <c r="DB86" i="21"/>
  <c r="DC85" i="21"/>
  <c r="DC88" i="21"/>
  <c r="DC86" i="21"/>
  <c r="DD85" i="21"/>
  <c r="DD88" i="21"/>
  <c r="DD86" i="21"/>
  <c r="DE85" i="21"/>
  <c r="DE88" i="21"/>
  <c r="DE86" i="21"/>
  <c r="U82" i="19"/>
  <c r="U81" i="19"/>
  <c r="V82" i="19"/>
  <c r="V81" i="19"/>
  <c r="W82" i="19"/>
  <c r="W81" i="19"/>
  <c r="X82" i="19"/>
  <c r="X81" i="19"/>
  <c r="Y82" i="19"/>
  <c r="Y81" i="19"/>
  <c r="Z82" i="19"/>
  <c r="Z81" i="19"/>
  <c r="AA82" i="19"/>
  <c r="AA81" i="19"/>
  <c r="AB82" i="19"/>
  <c r="AB81" i="19"/>
  <c r="AC82" i="19"/>
  <c r="AC81" i="19"/>
  <c r="AD82" i="19"/>
  <c r="AD81" i="19"/>
  <c r="AE82" i="19"/>
  <c r="AE81" i="19"/>
  <c r="AF82" i="19"/>
  <c r="AF81" i="19"/>
  <c r="AG82" i="19"/>
  <c r="AG81" i="19"/>
  <c r="AH82" i="19"/>
  <c r="AH81" i="19"/>
  <c r="AI82" i="19"/>
  <c r="AI81" i="19"/>
  <c r="AJ82" i="19"/>
  <c r="AJ81" i="19"/>
  <c r="AK82" i="19"/>
  <c r="AK81" i="19"/>
  <c r="AL82" i="19"/>
  <c r="AL81" i="19"/>
  <c r="AM82" i="19"/>
  <c r="AM81" i="19"/>
  <c r="AN82" i="19"/>
  <c r="AN81" i="19"/>
  <c r="AO82" i="19"/>
  <c r="AO81" i="19"/>
  <c r="AP82" i="19"/>
  <c r="AP81" i="19"/>
  <c r="AQ82" i="19"/>
  <c r="AQ81" i="19"/>
  <c r="AR82" i="19"/>
  <c r="AR81" i="19"/>
  <c r="AS82" i="19"/>
  <c r="AS81" i="19"/>
  <c r="AT82" i="19"/>
  <c r="AT81" i="19"/>
  <c r="AU82" i="19"/>
  <c r="AU81" i="19"/>
  <c r="AV82" i="19"/>
  <c r="AV81" i="19"/>
  <c r="AW82" i="19"/>
  <c r="AW81" i="19"/>
  <c r="AX82" i="19"/>
  <c r="AX81" i="19"/>
  <c r="AY82" i="19"/>
  <c r="AY81" i="19"/>
  <c r="AZ82" i="19"/>
  <c r="AZ81" i="19"/>
  <c r="BA82" i="19"/>
  <c r="BA81" i="19"/>
  <c r="BB82" i="19"/>
  <c r="BB81" i="19"/>
  <c r="BC82" i="19"/>
  <c r="BC81" i="19"/>
  <c r="BD82" i="19"/>
  <c r="BD81" i="19"/>
  <c r="BE82" i="19"/>
  <c r="BE81" i="19"/>
  <c r="BF82" i="19"/>
  <c r="BF81" i="19"/>
  <c r="BG82" i="19"/>
  <c r="BG81" i="19"/>
  <c r="BH82" i="19"/>
  <c r="BH81" i="19"/>
  <c r="BI82" i="19"/>
  <c r="BI81" i="19"/>
  <c r="BJ82" i="19"/>
  <c r="BJ81" i="19"/>
  <c r="BK82" i="19"/>
  <c r="BK81" i="19"/>
  <c r="BL82" i="19"/>
  <c r="BL81" i="19"/>
  <c r="BM82" i="19"/>
  <c r="BM81" i="19"/>
  <c r="BN82" i="19"/>
  <c r="BN81" i="19"/>
  <c r="BO82" i="19"/>
  <c r="BO81" i="19"/>
  <c r="BP82" i="19"/>
  <c r="BP81" i="19"/>
  <c r="BQ82" i="19"/>
  <c r="BQ81" i="19"/>
  <c r="BR82" i="19"/>
  <c r="BR81" i="19"/>
  <c r="BS82" i="19"/>
  <c r="BS81" i="19"/>
  <c r="BT82" i="19"/>
  <c r="BT81" i="19"/>
  <c r="BU82" i="19"/>
  <c r="BU81" i="19"/>
  <c r="BV82" i="19"/>
  <c r="BV81" i="19"/>
  <c r="BW82" i="19"/>
  <c r="BW81" i="19"/>
  <c r="BX82" i="19"/>
  <c r="BX81" i="19"/>
  <c r="BY82" i="19"/>
  <c r="BY81" i="19"/>
  <c r="BZ82" i="19"/>
  <c r="BZ81" i="19"/>
  <c r="CA82" i="19"/>
  <c r="CA81" i="19"/>
  <c r="CB82" i="19"/>
  <c r="CB81" i="19"/>
  <c r="CC82" i="19"/>
  <c r="CC81" i="19"/>
  <c r="CD82" i="19"/>
  <c r="CD81" i="19"/>
  <c r="CE82" i="19"/>
  <c r="CE81" i="19"/>
  <c r="CF82" i="19"/>
  <c r="CF81" i="19"/>
  <c r="CG82" i="19"/>
  <c r="CG81" i="19"/>
  <c r="CH82" i="19"/>
  <c r="CH81" i="19"/>
  <c r="CI82" i="19"/>
  <c r="CI81" i="19"/>
  <c r="CJ82" i="19"/>
  <c r="CJ81" i="19"/>
  <c r="CK82" i="19"/>
  <c r="CK81" i="19"/>
  <c r="CL82" i="19"/>
  <c r="CL81" i="19"/>
  <c r="CM82" i="19"/>
  <c r="CM81" i="19"/>
  <c r="CN82" i="19"/>
  <c r="CN81" i="19"/>
  <c r="CO82" i="19"/>
  <c r="CO81" i="19"/>
  <c r="CP82" i="19"/>
  <c r="CP81" i="19"/>
  <c r="CQ82" i="19"/>
  <c r="CQ81" i="19"/>
  <c r="CR82" i="19"/>
  <c r="CR81" i="19"/>
  <c r="CS82" i="19"/>
  <c r="CS81" i="19"/>
  <c r="CT82" i="19"/>
  <c r="CT81" i="19"/>
  <c r="CU82" i="19"/>
  <c r="CU81" i="19"/>
  <c r="CV82" i="19"/>
  <c r="CV81" i="19"/>
  <c r="CW82" i="19"/>
  <c r="CW81" i="19"/>
  <c r="CX82" i="19"/>
  <c r="CX81" i="19"/>
  <c r="CY82" i="19"/>
  <c r="CY81" i="19"/>
  <c r="CZ82" i="19"/>
  <c r="CZ81" i="19"/>
  <c r="DA82" i="19"/>
  <c r="DA81" i="19"/>
  <c r="DB82" i="19"/>
  <c r="DB81" i="19"/>
  <c r="DC82" i="19"/>
  <c r="DC81" i="19"/>
  <c r="DD82" i="19"/>
  <c r="DD81" i="19"/>
  <c r="DE82" i="19"/>
  <c r="DE81" i="19"/>
  <c r="C31" i="24"/>
  <c r="K51" i="21"/>
  <c r="K82" i="21"/>
  <c r="K45" i="21"/>
  <c r="K81" i="21"/>
  <c r="K42" i="21"/>
  <c r="K41" i="21"/>
  <c r="K80" i="21"/>
  <c r="K39" i="21"/>
  <c r="K37" i="21"/>
  <c r="K79" i="21"/>
  <c r="K32" i="21"/>
  <c r="K30" i="21"/>
  <c r="K77" i="21"/>
  <c r="K26" i="21"/>
  <c r="K76" i="21"/>
  <c r="K23" i="21"/>
  <c r="K75" i="21"/>
  <c r="K18" i="21"/>
  <c r="K74" i="21"/>
  <c r="K9" i="21"/>
  <c r="K72" i="21"/>
  <c r="L85" i="21"/>
  <c r="L88" i="21"/>
  <c r="L86" i="21"/>
  <c r="M85" i="21"/>
  <c r="M88" i="21"/>
  <c r="M86" i="21"/>
  <c r="N85" i="21"/>
  <c r="N88" i="21"/>
  <c r="N86" i="21"/>
  <c r="O85" i="21"/>
  <c r="O88" i="21"/>
  <c r="O86" i="21"/>
  <c r="P85" i="21"/>
  <c r="P88" i="21"/>
  <c r="P86" i="21"/>
  <c r="Q85" i="21"/>
  <c r="Q88" i="21"/>
  <c r="Q86" i="21"/>
  <c r="R85" i="21"/>
  <c r="R88" i="21"/>
  <c r="R86" i="21"/>
  <c r="S85" i="21"/>
  <c r="S88" i="21"/>
  <c r="S86" i="21"/>
  <c r="T85" i="21"/>
  <c r="T88" i="21"/>
  <c r="T86" i="21"/>
  <c r="K85" i="21"/>
  <c r="K88" i="21"/>
  <c r="K86" i="21"/>
  <c r="G50" i="20"/>
  <c r="G51" i="20"/>
  <c r="H51" i="20"/>
  <c r="F51" i="20"/>
  <c r="L82" i="19"/>
  <c r="L81" i="19"/>
  <c r="M82" i="19"/>
  <c r="M81" i="19"/>
  <c r="N82" i="19"/>
  <c r="N81" i="19"/>
  <c r="O82" i="19"/>
  <c r="O81" i="19"/>
  <c r="P82" i="19"/>
  <c r="P81" i="19"/>
  <c r="Q82" i="19"/>
  <c r="Q81" i="19"/>
  <c r="R82" i="19"/>
  <c r="R81" i="19"/>
  <c r="S82" i="19"/>
  <c r="S81" i="19"/>
  <c r="Q115" i="19"/>
  <c r="P126" i="19"/>
  <c r="P125" i="19"/>
  <c r="P124" i="19"/>
  <c r="P123" i="19"/>
  <c r="P122" i="19"/>
  <c r="P121" i="19"/>
  <c r="P120" i="19"/>
  <c r="P119" i="19"/>
  <c r="I120" i="19"/>
  <c r="I121" i="19"/>
  <c r="I125" i="19"/>
  <c r="I124" i="19"/>
  <c r="I123" i="19"/>
  <c r="I122" i="19"/>
  <c r="I119" i="19"/>
  <c r="I118" i="19"/>
  <c r="I117" i="19"/>
  <c r="E125" i="19"/>
  <c r="E124" i="19"/>
  <c r="E122" i="19"/>
  <c r="E123" i="19"/>
  <c r="E121" i="19"/>
  <c r="E120" i="19"/>
  <c r="E119" i="19"/>
  <c r="E118" i="19"/>
  <c r="E117" i="19"/>
  <c r="F49" i="10"/>
  <c r="P106" i="19"/>
  <c r="P107" i="19"/>
  <c r="P108" i="19"/>
  <c r="P109" i="19"/>
  <c r="P110" i="19"/>
  <c r="P111" i="19"/>
  <c r="P112" i="19"/>
  <c r="P113" i="19"/>
  <c r="N102" i="19"/>
  <c r="I107" i="19"/>
  <c r="I108" i="19"/>
  <c r="I109" i="19"/>
  <c r="I110" i="19"/>
  <c r="I111" i="19"/>
  <c r="I112" i="19"/>
  <c r="I113" i="19"/>
  <c r="I114" i="19"/>
  <c r="C113" i="19"/>
  <c r="J116" i="19"/>
  <c r="H2" i="6"/>
  <c r="E9" i="6"/>
  <c r="F93" i="18"/>
  <c r="J2" i="6"/>
  <c r="G93" i="18"/>
  <c r="K2" i="6"/>
  <c r="F94" i="18"/>
  <c r="J3" i="6"/>
  <c r="G94" i="18"/>
  <c r="K3" i="6"/>
  <c r="F95" i="18"/>
  <c r="J4" i="6"/>
  <c r="G95" i="18"/>
  <c r="K4" i="6"/>
  <c r="F96" i="18"/>
  <c r="J5" i="6"/>
  <c r="G96" i="18"/>
  <c r="K5" i="6"/>
  <c r="F9" i="6"/>
  <c r="I86" i="19"/>
  <c r="F86" i="19"/>
  <c r="I84" i="19"/>
  <c r="F84" i="19"/>
  <c r="B43" i="20"/>
  <c r="E114" i="19"/>
  <c r="E113" i="19"/>
  <c r="E112" i="19"/>
  <c r="E111" i="19"/>
  <c r="E110" i="19"/>
  <c r="E109" i="19"/>
  <c r="E108" i="19"/>
  <c r="E107" i="19"/>
  <c r="C108" i="19"/>
  <c r="P115" i="19"/>
  <c r="I116" i="19"/>
  <c r="B30" i="19"/>
  <c r="C71" i="19"/>
  <c r="D71" i="19"/>
  <c r="C72" i="19"/>
  <c r="D72" i="19"/>
  <c r="C67" i="19"/>
  <c r="D67" i="19"/>
  <c r="D69" i="19"/>
  <c r="C69" i="19"/>
  <c r="B24" i="19"/>
  <c r="H26" i="18"/>
  <c r="H30" i="18"/>
  <c r="H34" i="18"/>
  <c r="H35" i="18"/>
  <c r="H40" i="18"/>
  <c r="H49" i="18"/>
  <c r="H52" i="18"/>
  <c r="H57" i="18"/>
  <c r="H12" i="18"/>
  <c r="L24" i="18"/>
  <c r="K64" i="18"/>
  <c r="I24" i="18"/>
  <c r="L9" i="18"/>
  <c r="L23" i="18"/>
  <c r="E134" i="10"/>
  <c r="C134" i="10"/>
  <c r="B92" i="10"/>
  <c r="I23" i="18"/>
  <c r="G92" i="21"/>
  <c r="G91" i="21"/>
  <c r="H91" i="21"/>
  <c r="F94" i="20"/>
  <c r="G84" i="20"/>
  <c r="G83" i="20"/>
  <c r="H83" i="20"/>
  <c r="L34" i="18"/>
  <c r="L36" i="18"/>
  <c r="L37" i="18"/>
  <c r="L38" i="18"/>
  <c r="F95" i="19"/>
  <c r="L22" i="18"/>
  <c r="L15" i="18"/>
  <c r="L20" i="18"/>
  <c r="L21" i="18"/>
  <c r="L10" i="18"/>
  <c r="L14" i="18"/>
  <c r="L39" i="18"/>
  <c r="L49" i="18"/>
  <c r="L40" i="18"/>
  <c r="L26" i="18"/>
  <c r="L48" i="18"/>
  <c r="F102" i="22"/>
  <c r="F103" i="22"/>
  <c r="F104" i="22"/>
  <c r="F105" i="22"/>
  <c r="F107" i="22"/>
  <c r="F108" i="22"/>
  <c r="F109" i="22"/>
  <c r="F110" i="22"/>
  <c r="F111" i="22"/>
  <c r="F112" i="22"/>
  <c r="F113" i="22"/>
  <c r="F114" i="22"/>
  <c r="F115" i="22"/>
  <c r="F116" i="22"/>
  <c r="F117" i="22"/>
  <c r="L61" i="18"/>
  <c r="L60" i="18"/>
  <c r="L58" i="18"/>
  <c r="L56" i="18"/>
  <c r="L46" i="18"/>
  <c r="L47" i="18"/>
  <c r="L43" i="18"/>
  <c r="C96" i="18"/>
  <c r="C95" i="18"/>
  <c r="C94" i="18"/>
  <c r="C93" i="18"/>
  <c r="C92" i="18"/>
  <c r="B23" i="21"/>
  <c r="E75" i="21"/>
  <c r="C75" i="21"/>
  <c r="D5" i="6"/>
  <c r="D6" i="6"/>
  <c r="D7" i="6"/>
  <c r="C15" i="6"/>
  <c r="D12" i="18"/>
  <c r="D15" i="6"/>
  <c r="B6" i="22"/>
  <c r="B8" i="22"/>
  <c r="B14" i="22"/>
  <c r="B20" i="22"/>
  <c r="B26" i="22"/>
  <c r="B32" i="22"/>
  <c r="B34" i="22"/>
  <c r="B40" i="22"/>
  <c r="B46" i="22"/>
  <c r="B52" i="22"/>
  <c r="B58" i="22"/>
  <c r="B64" i="22"/>
  <c r="B70" i="22"/>
  <c r="B76" i="22"/>
  <c r="B82" i="22"/>
  <c r="B89" i="22"/>
  <c r="D101" i="22"/>
  <c r="D102" i="22"/>
  <c r="E102" i="22"/>
  <c r="D103" i="22"/>
  <c r="E103" i="22"/>
  <c r="D104" i="22"/>
  <c r="E104" i="22"/>
  <c r="D105" i="22"/>
  <c r="E105" i="22"/>
  <c r="D106" i="22"/>
  <c r="E106" i="22"/>
  <c r="D107" i="22"/>
  <c r="E107" i="22"/>
  <c r="D108" i="22"/>
  <c r="E108" i="22"/>
  <c r="D109" i="22"/>
  <c r="E109" i="22"/>
  <c r="D110" i="22"/>
  <c r="E110" i="22"/>
  <c r="D111" i="22"/>
  <c r="E111" i="22"/>
  <c r="D112" i="22"/>
  <c r="E112" i="22"/>
  <c r="D113" i="22"/>
  <c r="E113" i="22"/>
  <c r="D114" i="22"/>
  <c r="E114" i="22"/>
  <c r="D115" i="22"/>
  <c r="E115" i="22"/>
  <c r="D116" i="22"/>
  <c r="E116" i="22"/>
  <c r="B9" i="21"/>
  <c r="B16" i="21"/>
  <c r="B18" i="21"/>
  <c r="B26" i="21"/>
  <c r="B30" i="21"/>
  <c r="B35" i="21"/>
  <c r="B37" i="21"/>
  <c r="B41" i="21"/>
  <c r="B45" i="21"/>
  <c r="B51" i="21"/>
  <c r="C72" i="21"/>
  <c r="E72" i="21"/>
  <c r="C73" i="21"/>
  <c r="E73" i="21"/>
  <c r="C74" i="21"/>
  <c r="E74" i="21"/>
  <c r="C76" i="21"/>
  <c r="E76" i="21"/>
  <c r="C77" i="21"/>
  <c r="E77" i="21"/>
  <c r="C78" i="21"/>
  <c r="E78" i="21"/>
  <c r="C79" i="21"/>
  <c r="E79" i="21"/>
  <c r="C80" i="21"/>
  <c r="E80" i="21"/>
  <c r="C81" i="21"/>
  <c r="E81" i="21"/>
  <c r="C82" i="21"/>
  <c r="E82" i="21"/>
  <c r="B6" i="20"/>
  <c r="B14" i="20"/>
  <c r="B20" i="20"/>
  <c r="B24" i="20"/>
  <c r="B28" i="20"/>
  <c r="B54" i="20"/>
  <c r="C69" i="20"/>
  <c r="E69" i="20"/>
  <c r="C70" i="20"/>
  <c r="E70" i="20"/>
  <c r="C71" i="20"/>
  <c r="E71" i="20"/>
  <c r="C72" i="20"/>
  <c r="E72" i="20"/>
  <c r="C73" i="20"/>
  <c r="E73" i="20"/>
  <c r="C74" i="20"/>
  <c r="E74" i="20"/>
  <c r="C75" i="20"/>
  <c r="E75" i="20"/>
  <c r="E76" i="20"/>
  <c r="B6" i="19"/>
  <c r="B12" i="19"/>
  <c r="B19" i="19"/>
  <c r="B21" i="19"/>
  <c r="B27" i="19"/>
  <c r="B35" i="19"/>
  <c r="B37" i="19"/>
  <c r="B41" i="19"/>
  <c r="B46" i="19"/>
  <c r="B52" i="19"/>
  <c r="C65" i="19"/>
  <c r="D65" i="19"/>
  <c r="C66" i="19"/>
  <c r="D66" i="19"/>
  <c r="C68" i="19"/>
  <c r="D68" i="19"/>
  <c r="C70" i="19"/>
  <c r="D70" i="19"/>
  <c r="C73" i="19"/>
  <c r="D73" i="19"/>
  <c r="C74" i="19"/>
  <c r="D74" i="19"/>
  <c r="C75" i="19"/>
  <c r="D75" i="19"/>
  <c r="C76" i="19"/>
  <c r="D76" i="19"/>
  <c r="E77" i="19"/>
  <c r="B6" i="10"/>
  <c r="B14" i="10"/>
  <c r="B22" i="10"/>
  <c r="B28" i="10"/>
  <c r="B33" i="10"/>
  <c r="B37" i="10"/>
  <c r="B48" i="10"/>
  <c r="B57" i="10"/>
  <c r="B70" i="10"/>
  <c r="B77" i="10"/>
  <c r="B84" i="10"/>
  <c r="B96" i="10"/>
  <c r="C120" i="10"/>
  <c r="E120" i="10"/>
  <c r="C121" i="10"/>
  <c r="C122" i="10"/>
  <c r="C123" i="10"/>
  <c r="C124" i="10"/>
  <c r="E124" i="10"/>
  <c r="C125" i="10"/>
  <c r="C126" i="10"/>
  <c r="C127" i="10"/>
  <c r="C128" i="10"/>
  <c r="E128" i="10"/>
  <c r="C131" i="10"/>
  <c r="C132" i="10"/>
  <c r="E132" i="10"/>
  <c r="C133" i="10"/>
  <c r="C135" i="10"/>
  <c r="E135" i="10"/>
  <c r="C137" i="10"/>
  <c r="D4" i="18"/>
  <c r="D5" i="18"/>
  <c r="D6" i="18"/>
  <c r="L12" i="18"/>
  <c r="L28" i="18"/>
  <c r="L30" i="18"/>
  <c r="L35" i="18"/>
  <c r="L52" i="18"/>
  <c r="L57" i="18"/>
  <c r="H35" i="19"/>
  <c r="H35" i="21"/>
  <c r="L59" i="18"/>
  <c r="E101" i="22"/>
  <c r="L42" i="18"/>
  <c r="L45" i="18"/>
  <c r="L55" i="18"/>
  <c r="L54" i="18"/>
  <c r="B81" i="21"/>
  <c r="F100" i="21"/>
  <c r="H16" i="21"/>
  <c r="L53" i="18"/>
  <c r="H15" i="21"/>
  <c r="L31" i="18"/>
  <c r="H19" i="19"/>
  <c r="L13" i="18"/>
  <c r="L16" i="18"/>
  <c r="H48" i="10"/>
  <c r="F155" i="10"/>
  <c r="E133" i="10"/>
  <c r="E126" i="10"/>
  <c r="E122" i="10"/>
  <c r="L17" i="18"/>
  <c r="G147" i="10"/>
  <c r="L11" i="18"/>
  <c r="E131" i="10"/>
  <c r="E127" i="10"/>
  <c r="E125" i="10"/>
  <c r="E123" i="10"/>
  <c r="E121" i="10"/>
  <c r="I117" i="22"/>
  <c r="G120" i="22"/>
  <c r="G118" i="22"/>
  <c r="G87" i="19"/>
  <c r="G86" i="19"/>
  <c r="H86" i="19"/>
  <c r="L33" i="18"/>
  <c r="G85" i="19"/>
  <c r="G84" i="19"/>
  <c r="H84" i="19"/>
  <c r="L29" i="18"/>
  <c r="G90" i="21"/>
  <c r="G89" i="21"/>
  <c r="H89" i="21"/>
  <c r="L51" i="18"/>
  <c r="L63" i="18"/>
  <c r="I30" i="18"/>
  <c r="I28" i="18"/>
  <c r="I43" i="18"/>
  <c r="I35" i="18"/>
  <c r="I53" i="18"/>
  <c r="I59" i="18"/>
  <c r="I48" i="18"/>
  <c r="I45" i="18"/>
  <c r="I54" i="18"/>
  <c r="I39" i="18"/>
  <c r="I21" i="18"/>
  <c r="I22" i="18"/>
  <c r="I34" i="18"/>
  <c r="I31" i="18"/>
  <c r="I9" i="18"/>
  <c r="I38" i="18"/>
  <c r="I60" i="18"/>
  <c r="I42" i="18"/>
  <c r="I57" i="18"/>
  <c r="I61" i="18"/>
  <c r="I47" i="18"/>
  <c r="I55" i="18"/>
  <c r="I26" i="18"/>
  <c r="I10" i="18"/>
  <c r="I20" i="18"/>
  <c r="I37" i="18"/>
  <c r="I40" i="18"/>
  <c r="I14" i="18"/>
  <c r="I15" i="18"/>
  <c r="I36" i="18"/>
  <c r="I11" i="18"/>
  <c r="I17" i="18"/>
  <c r="I33" i="18"/>
  <c r="I16" i="18"/>
  <c r="I13" i="18"/>
  <c r="I56" i="18"/>
  <c r="I49" i="18"/>
  <c r="I46" i="18"/>
  <c r="I58" i="18"/>
  <c r="I12" i="18"/>
  <c r="I52" i="18"/>
  <c r="G146" i="10"/>
  <c r="H146" i="10"/>
  <c r="H147" i="10"/>
  <c r="L44" i="18"/>
  <c r="F97" i="22"/>
  <c r="F67" i="6"/>
  <c r="B116" i="22"/>
  <c r="H118" i="22"/>
  <c r="L41" i="18"/>
  <c r="I29" i="18"/>
  <c r="I95" i="19"/>
  <c r="G96" i="19"/>
  <c r="L27" i="18"/>
  <c r="H140" i="10"/>
  <c r="I155" i="10"/>
  <c r="G156" i="10"/>
  <c r="G145" i="10"/>
  <c r="I100" i="21"/>
  <c r="G101" i="21"/>
  <c r="G100" i="21"/>
  <c r="H100" i="21"/>
  <c r="I51" i="18"/>
  <c r="I94" i="20"/>
  <c r="G95" i="20"/>
  <c r="G94" i="20"/>
  <c r="H94" i="20"/>
  <c r="L50" i="18"/>
  <c r="I44" i="18"/>
  <c r="L64" i="18"/>
  <c r="G95" i="19"/>
  <c r="H95" i="19"/>
  <c r="H96" i="19"/>
  <c r="H80" i="19"/>
  <c r="H156" i="10"/>
  <c r="G155" i="10"/>
  <c r="H155" i="10"/>
  <c r="G144" i="10"/>
  <c r="H144" i="10"/>
  <c r="H145" i="10"/>
  <c r="H86" i="21"/>
  <c r="H79" i="20"/>
  <c r="I2" i="6"/>
  <c r="H3" i="6"/>
  <c r="I3" i="6"/>
  <c r="K82" i="20"/>
  <c r="K80" i="20"/>
  <c r="L82" i="20"/>
  <c r="L80" i="20"/>
  <c r="M82" i="20"/>
  <c r="M80" i="20"/>
  <c r="T82" i="20"/>
  <c r="T80" i="20"/>
  <c r="S82" i="20"/>
  <c r="S80" i="20"/>
  <c r="R82" i="20"/>
  <c r="R80" i="20"/>
  <c r="Q82" i="20"/>
  <c r="Q80" i="20"/>
  <c r="P82" i="20"/>
  <c r="P80" i="20"/>
  <c r="O82" i="20"/>
  <c r="O80" i="20"/>
  <c r="N82" i="20"/>
  <c r="N80" i="20"/>
  <c r="DE82" i="20"/>
  <c r="DE80" i="20"/>
  <c r="DD82" i="20"/>
  <c r="DD80" i="20"/>
  <c r="DC82" i="20"/>
  <c r="DC80" i="20"/>
  <c r="DB82" i="20"/>
  <c r="DB80" i="20"/>
  <c r="DA82" i="20"/>
  <c r="DA80" i="20"/>
  <c r="CZ82" i="20"/>
  <c r="CZ80" i="20"/>
  <c r="CY82" i="20"/>
  <c r="CY80" i="20"/>
  <c r="CX82" i="20"/>
  <c r="CX80" i="20"/>
  <c r="CW82" i="20"/>
  <c r="CW80" i="20"/>
  <c r="CV82" i="20"/>
  <c r="CV80" i="20"/>
  <c r="CU82" i="20"/>
  <c r="CU80" i="20"/>
  <c r="CT82" i="20"/>
  <c r="CT80" i="20"/>
  <c r="CS82" i="20"/>
  <c r="CS80" i="20"/>
  <c r="CR82" i="20"/>
  <c r="CR80" i="20"/>
  <c r="CQ82" i="20"/>
  <c r="CQ80" i="20"/>
  <c r="CP82" i="20"/>
  <c r="CP80" i="20"/>
  <c r="CO82" i="20"/>
  <c r="CO80" i="20"/>
  <c r="CN82" i="20"/>
  <c r="CN80" i="20"/>
  <c r="CM82" i="20"/>
  <c r="CM80" i="20"/>
  <c r="CL82" i="20"/>
  <c r="CL80" i="20"/>
  <c r="CK82" i="20"/>
  <c r="CK80" i="20"/>
  <c r="CJ82" i="20"/>
  <c r="CJ80" i="20"/>
  <c r="CI82" i="20"/>
  <c r="CI80" i="20"/>
  <c r="CH82" i="20"/>
  <c r="CH80" i="20"/>
  <c r="CG82" i="20"/>
  <c r="CG80" i="20"/>
  <c r="CF82" i="20"/>
  <c r="CF80" i="20"/>
  <c r="CE82" i="20"/>
  <c r="CE80" i="20"/>
  <c r="CD82" i="20"/>
  <c r="CD80" i="20"/>
  <c r="CC82" i="20"/>
  <c r="CC80" i="20"/>
  <c r="CB82" i="20"/>
  <c r="CB80" i="20"/>
  <c r="CA82" i="20"/>
  <c r="CA80" i="20"/>
  <c r="BZ82" i="20"/>
  <c r="BZ80" i="20"/>
  <c r="BY82" i="20"/>
  <c r="BY80" i="20"/>
  <c r="BX82" i="20"/>
  <c r="BX80" i="20"/>
  <c r="BW82" i="20"/>
  <c r="BW80" i="20"/>
  <c r="BV82" i="20"/>
  <c r="BV80" i="20"/>
  <c r="BU82" i="20"/>
  <c r="BU80" i="20"/>
  <c r="BT82" i="20"/>
  <c r="BT80" i="20"/>
  <c r="BS82" i="20"/>
  <c r="BS80" i="20"/>
  <c r="BR82" i="20"/>
  <c r="BR80" i="20"/>
  <c r="BQ82" i="20"/>
  <c r="BQ80" i="20"/>
  <c r="BP82" i="20"/>
  <c r="BP80" i="20"/>
  <c r="BO82" i="20"/>
  <c r="BO80" i="20"/>
  <c r="BN82" i="20"/>
  <c r="BN80" i="20"/>
  <c r="BM82" i="20"/>
  <c r="BM80" i="20"/>
  <c r="BL82" i="20"/>
  <c r="BL80" i="20"/>
  <c r="BK82" i="20"/>
  <c r="BK80" i="20"/>
  <c r="BJ82" i="20"/>
  <c r="BJ80" i="20"/>
  <c r="BI82" i="20"/>
  <c r="BI80" i="20"/>
  <c r="BH82" i="20"/>
  <c r="BH80" i="20"/>
  <c r="BG82" i="20"/>
  <c r="BG80" i="20"/>
  <c r="BF82" i="20"/>
  <c r="BF80" i="20"/>
  <c r="BE82" i="20"/>
  <c r="BE80" i="20"/>
  <c r="BD82" i="20"/>
  <c r="BD80" i="20"/>
  <c r="BC82" i="20"/>
  <c r="BC80" i="20"/>
  <c r="BB82" i="20"/>
  <c r="BB80" i="20"/>
  <c r="BA82" i="20"/>
  <c r="BA80" i="20"/>
  <c r="AZ82" i="20"/>
  <c r="AZ80" i="20"/>
  <c r="AY82" i="20"/>
  <c r="AY80" i="20"/>
  <c r="AX82" i="20"/>
  <c r="AX80" i="20"/>
  <c r="AW82" i="20"/>
  <c r="AW80" i="20"/>
  <c r="AV82" i="20"/>
  <c r="AV80" i="20"/>
  <c r="AU82" i="20"/>
  <c r="AU80" i="20"/>
  <c r="AT82" i="20"/>
  <c r="AT80" i="20"/>
  <c r="AS82" i="20"/>
  <c r="AS80" i="20"/>
  <c r="AR82" i="20"/>
  <c r="AR80" i="20"/>
  <c r="AQ82" i="20"/>
  <c r="AQ80" i="20"/>
  <c r="AP82" i="20"/>
  <c r="AP80" i="20"/>
  <c r="AO82" i="20"/>
  <c r="AO80" i="20"/>
  <c r="AN82" i="20"/>
  <c r="AN80" i="20"/>
  <c r="AM82" i="20"/>
  <c r="AM80" i="20"/>
  <c r="AL82" i="20"/>
  <c r="AL80" i="20"/>
  <c r="AK82" i="20"/>
  <c r="AK80" i="20"/>
  <c r="AJ82" i="20"/>
  <c r="AJ80" i="20"/>
  <c r="AI82" i="20"/>
  <c r="AI80" i="20"/>
  <c r="AH82" i="20"/>
  <c r="AH80" i="20"/>
  <c r="AG82" i="20"/>
  <c r="AG80" i="20"/>
  <c r="AF82" i="20"/>
  <c r="AF80" i="20"/>
  <c r="AE82" i="20"/>
  <c r="AE80" i="20"/>
  <c r="AD82" i="20"/>
  <c r="AD80" i="20"/>
  <c r="AC82" i="20"/>
  <c r="AC80" i="20"/>
  <c r="AB82" i="20"/>
  <c r="AB80" i="20"/>
  <c r="AA82" i="20"/>
  <c r="AA80" i="20"/>
  <c r="Z82" i="20"/>
  <c r="Z80" i="20"/>
  <c r="Y82" i="20"/>
  <c r="Y80" i="20"/>
  <c r="X82" i="20"/>
  <c r="X80" i="20"/>
  <c r="W82" i="20"/>
  <c r="W80" i="20"/>
  <c r="V82" i="20"/>
  <c r="V80" i="20"/>
  <c r="U82" i="20"/>
  <c r="U80" i="20"/>
  <c r="DF82" i="20"/>
  <c r="DF80" i="20"/>
</calcChain>
</file>

<file path=xl/comments1.xml><?xml version="1.0" encoding="utf-8"?>
<comments xmlns="http://schemas.openxmlformats.org/spreadsheetml/2006/main">
  <authors>
    <author>Neoma Lira</author>
  </authors>
  <commentList>
    <comment ref="M29" authorId="0">
      <text>
        <r>
          <rPr>
            <sz val="12"/>
            <color indexed="81"/>
            <rFont val="Calibri"/>
            <family val="2"/>
          </rPr>
          <t>Total net floor area</t>
        </r>
      </text>
    </comment>
  </commentList>
</comments>
</file>

<file path=xl/comments2.xml><?xml version="1.0" encoding="utf-8"?>
<comments xmlns="http://schemas.openxmlformats.org/spreadsheetml/2006/main">
  <authors>
    <author>Neoma Lira</author>
  </authors>
  <commentList>
    <comment ref="C35" authorId="0">
      <text>
        <r>
          <rPr>
            <sz val="12"/>
            <color indexed="81"/>
            <rFont val="Calibri"/>
            <family val="2"/>
          </rPr>
          <t>please note that one design team member may hold several of these qualifications</t>
        </r>
      </text>
    </comment>
  </commentList>
</comments>
</file>

<file path=xl/comments3.xml><?xml version="1.0" encoding="utf-8"?>
<comments xmlns="http://schemas.openxmlformats.org/spreadsheetml/2006/main">
  <authors>
    <author>Neoma Lira</author>
  </authors>
  <commentList>
    <comment ref="C8" authorId="0">
      <text>
        <r>
          <rPr>
            <sz val="12"/>
            <color indexed="81"/>
            <rFont val="Calibri"/>
            <family val="2"/>
          </rPr>
          <t>Use www.maps.google.com to calculate the distances between your address and the nearest train station entrance.</t>
        </r>
      </text>
    </comment>
    <comment ref="C14" authorId="0">
      <text>
        <r>
          <rPr>
            <sz val="12"/>
            <color indexed="81"/>
            <rFont val="Calibri"/>
            <family val="2"/>
          </rPr>
          <t>Use www.maps.google.com and www.dublinbus.com to calculate the distances between your address and the nearest stop</t>
        </r>
      </text>
    </comment>
    <comment ref="C20" authorId="0">
      <text>
        <r>
          <rPr>
            <sz val="12"/>
            <color indexed="81"/>
            <rFont val="Calibri"/>
            <family val="2"/>
          </rPr>
          <t>Check the links below to access the public bicycle maps, e-car charges map and car club scheme, within 1km of distance</t>
        </r>
      </text>
    </comment>
    <comment ref="C26" authorId="0">
      <text>
        <r>
          <rPr>
            <sz val="12"/>
            <color indexed="81"/>
            <rFont val="Calibri"/>
            <family val="2"/>
          </rPr>
          <t>Check google maps and enable the Bicycling path  view
https://www.google.ie/maps/@53.3397335,-6.2799382,2285m/data=!3m1!1e3!5m1!1e3?hl=en</t>
        </r>
      </text>
    </comment>
    <comment ref="C34" authorId="0">
      <text>
        <r>
          <rPr>
            <sz val="12"/>
            <color indexed="81"/>
            <rFont val="Calibri"/>
            <family val="2"/>
          </rPr>
          <t>Restaurants, bars, cafes, snack stands, bakeries, etc. (Gastronomy facilities within the building’s boundaries are also taken into account)</t>
        </r>
      </text>
    </comment>
    <comment ref="C40" authorId="0">
      <text>
        <r>
          <rPr>
            <sz val="12"/>
            <color indexed="81"/>
            <rFont val="Calibri"/>
            <family val="2"/>
          </rPr>
          <t>Supermarkets, grocery stores, drug stores, street markets, etc (Local Supply facilities within
the building’s boundaries are also taken into account)</t>
        </r>
      </text>
    </comment>
    <comment ref="C46" authorId="0">
      <text>
        <r>
          <rPr>
            <sz val="12"/>
            <color indexed="81"/>
            <rFont val="Calibri"/>
            <family val="2"/>
          </rPr>
          <t>Parks, accessible gardens, recreation areas, green zones, water bodies, etc.
(Parks and Open Spaces within the building’s plot are also taken into account)</t>
        </r>
      </text>
    </comment>
    <comment ref="C52" authorId="0">
      <text>
        <r>
          <rPr>
            <sz val="12"/>
            <color indexed="81"/>
            <rFont val="Calibri"/>
            <family val="2"/>
          </rPr>
          <t>Schools, universities, nurseries and day-care centres. (Education facilities within the building’s boundaries are also taken into account)</t>
        </r>
      </text>
    </comment>
    <comment ref="C58" authorId="0">
      <text>
        <r>
          <rPr>
            <sz val="12"/>
            <color indexed="81"/>
            <rFont val="Calibri"/>
            <family val="2"/>
          </rPr>
          <t>Town halls, offices, citizen service centres, and other public facilities (Public
Administration facilities within the building’s boundaries are also taken into account)</t>
        </r>
      </text>
    </comment>
    <comment ref="C64" authorId="0">
      <text>
        <r>
          <rPr>
            <sz val="12"/>
            <color indexed="81"/>
            <rFont val="Calibri"/>
            <family val="2"/>
          </rPr>
          <t>Physicians, pharmacies, hospitals, rehabilitation clinics, physiotherapists, medical practitioners, laboratories, nursing homes, etc (Medical Care facilities within the building’s boundaries are also taken into account)</t>
        </r>
      </text>
    </comment>
    <comment ref="C70" authorId="0">
      <text>
        <r>
          <rPr>
            <sz val="12"/>
            <color indexed="81"/>
            <rFont val="Calibri"/>
            <family val="2"/>
          </rPr>
          <t>Health clubs, gyms and courts, spas, sports clubs, skating tracks, etc (Sport facilities
within the building or the building’s plot are also taken into account)</t>
        </r>
      </text>
    </comment>
    <comment ref="C76" authorId="0">
      <text>
        <r>
          <rPr>
            <sz val="12"/>
            <color indexed="81"/>
            <rFont val="Calibri"/>
            <family val="2"/>
          </rPr>
          <t>Arts and culture (cinemas, galleries, theatres), libraries, bowling and billiards centres, dance schools, wellness centres, etc. (Leisure facilities within the building’s boundaries are also taken into account)</t>
        </r>
      </text>
    </comment>
    <comment ref="C82" authorId="0">
      <text>
        <r>
          <rPr>
            <sz val="12"/>
            <color indexed="81"/>
            <rFont val="Calibri"/>
            <family val="2"/>
          </rPr>
          <t>Post offices, banks, elderly care, child care, pet care, flower shops, washing/ drying place, copy/
printing centres, etc (Services within the building’s boundaries are also taken into account)</t>
        </r>
      </text>
    </comment>
    <comment ref="C89" authorId="0">
      <text>
        <r>
          <rPr>
            <sz val="12"/>
            <color indexed="81"/>
            <rFont val="Calibri"/>
            <family val="2"/>
          </rPr>
          <t xml:space="preserve">Check your address at the OPW website http://www.floodmaps.ie/ </t>
        </r>
      </text>
    </comment>
  </commentList>
</comments>
</file>

<file path=xl/sharedStrings.xml><?xml version="1.0" encoding="utf-8"?>
<sst xmlns="http://schemas.openxmlformats.org/spreadsheetml/2006/main" count="2119" uniqueCount="775">
  <si>
    <t>Environmental</t>
  </si>
  <si>
    <t>Health + Wellbeing</t>
  </si>
  <si>
    <t>PROJECT:</t>
  </si>
  <si>
    <t>DATE:</t>
  </si>
  <si>
    <t>ADDRESS:</t>
  </si>
  <si>
    <t>0-2 poor</t>
  </si>
  <si>
    <t>&lt; 300 m</t>
  </si>
  <si>
    <t>300 - 500 m</t>
  </si>
  <si>
    <t>500 - 800 m</t>
  </si>
  <si>
    <t>800 - 1200 m</t>
  </si>
  <si>
    <t>&gt; 1200 m</t>
  </si>
  <si>
    <t>&lt; 150 m</t>
  </si>
  <si>
    <t>150 - 300 m</t>
  </si>
  <si>
    <t>500 - 1000 m</t>
  </si>
  <si>
    <t>&gt; 1000 m</t>
  </si>
  <si>
    <t>total achieved points</t>
  </si>
  <si>
    <t>4 options</t>
  </si>
  <si>
    <t>3 options</t>
  </si>
  <si>
    <t>2 options</t>
  </si>
  <si>
    <t>0 options</t>
  </si>
  <si>
    <t>The location lies along a developed network of walkway and bicycle paths</t>
  </si>
  <si>
    <t>The location lies along a developed network of walkway and bicycle paths are not developed yet but in planning</t>
  </si>
  <si>
    <t>The location has average accessibility by foot or bicycle</t>
  </si>
  <si>
    <t>The location is practically impossible or impracticable to reach by either foot or bicycle (e.g. industrial area, freeway rest area, etc).</t>
  </si>
  <si>
    <t>2 facilities of different type in max 300m distance or 3 facilities of different type in max 500m distance or 4 facilities of different type in max 750m distance</t>
  </si>
  <si>
    <t>1 facility in max 300m distance or 2 facilities of different type in max 500m distance or 3 facilities of different type in max 750m distance</t>
  </si>
  <si>
    <t>1facility in max 500m distance or 2 facilities of different type in max 750m distance</t>
  </si>
  <si>
    <t>1 facility in max 750m distance</t>
  </si>
  <si>
    <t>No facilities in less than 750m distance</t>
  </si>
  <si>
    <t>1 Park or Open space in sight or 2 Parks or Open spaces in max 500m distance</t>
  </si>
  <si>
    <t>1 Park or Open Space in max 750m distance or 2 Parks or Open Spaces in maix 1000m distance</t>
  </si>
  <si>
    <t>1 Park or Open Space in max 1000m distance</t>
  </si>
  <si>
    <t>No Parks/Open Spaces in up to 1000m distance</t>
  </si>
  <si>
    <t xml:space="preserve">2 facilities of different type in max 500m distance or 3 facilities of different type in max 1000m distance </t>
  </si>
  <si>
    <t>1 facility in max 500m distance or 2 facilities of different type in max 1000m distance or 3 facilities of different type in max 1500m distance</t>
  </si>
  <si>
    <t>1 facility in max 1000m distance or 2 facilities of different type in max 1500m distance</t>
  </si>
  <si>
    <t>1 facility in max 1500m distance</t>
  </si>
  <si>
    <t>No facilities in less than 1500m distance</t>
  </si>
  <si>
    <t>Sustainable Location - total points</t>
  </si>
  <si>
    <t>8-10 outstanding</t>
  </si>
  <si>
    <t>6-8 excellent</t>
  </si>
  <si>
    <t>4-6 good</t>
  </si>
  <si>
    <t>2-4 fair</t>
  </si>
  <si>
    <t>Sustainable Location</t>
  </si>
  <si>
    <t>Brownfield redevelopment of other types of sites</t>
  </si>
  <si>
    <t>Previously developed area or undisturbed greenfields with compensatory measures (green roofs or vegetated areas with native and adapted species) covering 50% of the site area</t>
  </si>
  <si>
    <t>INDICATOR</t>
  </si>
  <si>
    <t>SCORE</t>
  </si>
  <si>
    <t>OVERALL SCORE</t>
  </si>
  <si>
    <t>Economic - total points</t>
  </si>
  <si>
    <t>TOTAL</t>
  </si>
  <si>
    <t>None</t>
  </si>
  <si>
    <t>Level 3  - Use at least 10 different permanently installed products sourced from at least three different manufacturers that meet one of the disclosure criteria above.</t>
  </si>
  <si>
    <t>Level 2 - Use at least 7 different permanently installed products sourced from at least two different manufacturers that meet one of the disclosure criteria above.</t>
  </si>
  <si>
    <t>Level 1 - Use at least 3 different permanently installed products sourced from at least two different manufacturers that meet one of the disclosure criteria above.</t>
  </si>
  <si>
    <t>INDICATORS</t>
  </si>
  <si>
    <t>Health &amp; Wellbeing</t>
  </si>
  <si>
    <t>Health &amp; Wellbeing - total points</t>
  </si>
  <si>
    <t>1 options</t>
  </si>
  <si>
    <t>Economic</t>
  </si>
  <si>
    <t>Change in ecological value ≥ 6</t>
  </si>
  <si>
    <t>Change in ecological value &lt; 0</t>
  </si>
  <si>
    <t>Name of Project:</t>
  </si>
  <si>
    <t>Name of Developer:</t>
  </si>
  <si>
    <t>Name of Client:</t>
  </si>
  <si>
    <t>Name of Assessor:</t>
  </si>
  <si>
    <t>No. of Dwellings:</t>
  </si>
  <si>
    <t>Site Area:</t>
  </si>
  <si>
    <t>Unit type:</t>
  </si>
  <si>
    <t>Ground floor apartment</t>
  </si>
  <si>
    <t>Mid floor apartment</t>
  </si>
  <si>
    <t>Top floor apartment</t>
  </si>
  <si>
    <t>End of terrace house</t>
  </si>
  <si>
    <t>Mid terrace house</t>
  </si>
  <si>
    <t>Semi-detached house</t>
  </si>
  <si>
    <t>Detached house</t>
  </si>
  <si>
    <t>Maisonette</t>
  </si>
  <si>
    <t>Basement Apartment</t>
  </si>
  <si>
    <t>Select here</t>
  </si>
  <si>
    <r>
      <t>m</t>
    </r>
    <r>
      <rPr>
        <vertAlign val="superscript"/>
        <sz val="16"/>
        <rFont val="Calibri"/>
        <family val="2"/>
      </rPr>
      <t>2</t>
    </r>
  </si>
  <si>
    <t>Main contractor:</t>
  </si>
  <si>
    <t>CIRI register no.:</t>
  </si>
  <si>
    <t>Sub-contractor 1:</t>
  </si>
  <si>
    <t>Sub-contract type:</t>
  </si>
  <si>
    <t>Sub-contractor 2:</t>
  </si>
  <si>
    <t>Sub-contractor 3:</t>
  </si>
  <si>
    <t>Sub-contractor 4:</t>
  </si>
  <si>
    <t>Sub-contractor 5:</t>
  </si>
  <si>
    <t>Sub-contractor 6:</t>
  </si>
  <si>
    <t>Design team:</t>
  </si>
  <si>
    <t>Work stages:</t>
  </si>
  <si>
    <t>Relevant Register no.:</t>
  </si>
  <si>
    <t>RIAI register no.:</t>
  </si>
  <si>
    <t>Architect:</t>
  </si>
  <si>
    <t>Structural Engineer:</t>
  </si>
  <si>
    <t>Quantity Surveyor:</t>
  </si>
  <si>
    <t>Consultant Mech./Elec.:</t>
  </si>
  <si>
    <t>Ecologist:</t>
  </si>
  <si>
    <t>Landscape Architect:</t>
  </si>
  <si>
    <t>Passive House consultant:</t>
  </si>
  <si>
    <t>Thermal Bridge Assessor:</t>
  </si>
  <si>
    <t>L.A. Planning Reference:</t>
  </si>
  <si>
    <t>Max. Points</t>
  </si>
  <si>
    <t>Weighting</t>
  </si>
  <si>
    <t>EN 1.0</t>
  </si>
  <si>
    <t>EN 2.0</t>
  </si>
  <si>
    <t>EN 3.0</t>
  </si>
  <si>
    <t>EN 4.0</t>
  </si>
  <si>
    <t>EN 4.1</t>
  </si>
  <si>
    <t>EN 4.2</t>
  </si>
  <si>
    <t>EN 5.0</t>
  </si>
  <si>
    <t>EN 6.0</t>
  </si>
  <si>
    <t>EN 7.0</t>
  </si>
  <si>
    <t>EN 8.0</t>
  </si>
  <si>
    <t>EN 9.0</t>
  </si>
  <si>
    <t>EN 10.0</t>
  </si>
  <si>
    <t>EN 11.0</t>
  </si>
  <si>
    <t>ID</t>
  </si>
  <si>
    <t>EXTERNAL WATER USE</t>
  </si>
  <si>
    <t>ECOLOGY</t>
  </si>
  <si>
    <t>ENERGY LABELLED GOODS</t>
  </si>
  <si>
    <t>RESPONSIBLE PROCUREMENT OF TIMBER</t>
  </si>
  <si>
    <t>HW 1.0</t>
  </si>
  <si>
    <t>HW 2.0</t>
  </si>
  <si>
    <t>HW 3.0</t>
  </si>
  <si>
    <t>HW 3.1</t>
  </si>
  <si>
    <t>HW 3.2</t>
  </si>
  <si>
    <t>HW 4.0</t>
  </si>
  <si>
    <t>HW 4.1</t>
  </si>
  <si>
    <t>HW 4.2</t>
  </si>
  <si>
    <t>ACOUSTIC COMFORT</t>
  </si>
  <si>
    <t>DESIGN FOR SUMMER AND WINTER COMFORT</t>
  </si>
  <si>
    <t>SUMMER COMFORT - RISK OF OVERHEATING</t>
  </si>
  <si>
    <t>EC 1.0</t>
  </si>
  <si>
    <t>EC 2.0</t>
  </si>
  <si>
    <t>EC 3.0</t>
  </si>
  <si>
    <t>EC 4.0</t>
  </si>
  <si>
    <t>Quality Assurance</t>
  </si>
  <si>
    <t>QA 1.0</t>
  </si>
  <si>
    <t>QA 2.0</t>
  </si>
  <si>
    <t>QA 2.1</t>
  </si>
  <si>
    <t>QA 3.0</t>
  </si>
  <si>
    <t>QA 4.0</t>
  </si>
  <si>
    <t>QA 4.1</t>
  </si>
  <si>
    <t>QA 4.2</t>
  </si>
  <si>
    <t>QA 5.0</t>
  </si>
  <si>
    <t>SL 1.0</t>
  </si>
  <si>
    <t>SL 1.1</t>
  </si>
  <si>
    <t>SL 1.2</t>
  </si>
  <si>
    <t>SL 1.4</t>
  </si>
  <si>
    <t>SL 2.0</t>
  </si>
  <si>
    <t>SL 2.1</t>
  </si>
  <si>
    <t>SL 2.2</t>
  </si>
  <si>
    <t>SL 2.3</t>
  </si>
  <si>
    <t>SL 2.4</t>
  </si>
  <si>
    <t>SL 2.5</t>
  </si>
  <si>
    <t>SL 2.6</t>
  </si>
  <si>
    <t>SL 2.7</t>
  </si>
  <si>
    <t>SL 2.8</t>
  </si>
  <si>
    <t>SL 3.0</t>
  </si>
  <si>
    <t>AVAILABILITY OF WALKING AND BICYCLE PATHS</t>
  </si>
  <si>
    <t>SL 2.9</t>
  </si>
  <si>
    <t>DESIGN TEAM PLANNING</t>
  </si>
  <si>
    <t>THERMOGRAPHIC IMAGING</t>
  </si>
  <si>
    <t>QA 2.2</t>
  </si>
  <si>
    <t xml:space="preserve">PARKS AND OPEN SPACES </t>
  </si>
  <si>
    <t>SL 1.3</t>
  </si>
  <si>
    <t>Provision of external collection system for garden and external use</t>
  </si>
  <si>
    <t>No external collection system</t>
  </si>
  <si>
    <t>Internal floor area: (this should be the same as used for BER assessment)</t>
  </si>
  <si>
    <t>Thermal bridge adjustment  &gt; 0.08 Y factor</t>
  </si>
  <si>
    <t>No planning meetings</t>
  </si>
  <si>
    <t>EMBODIED IMPACT OF MATERIALS</t>
  </si>
  <si>
    <t>Roof</t>
  </si>
  <si>
    <t>External walls</t>
  </si>
  <si>
    <t>Internal walls (including separating walls)</t>
  </si>
  <si>
    <t xml:space="preserve">Upper and ground floors (including separating floors) </t>
  </si>
  <si>
    <t xml:space="preserve"> Windows</t>
  </si>
  <si>
    <t xml:space="preserve">B                        </t>
  </si>
  <si>
    <t xml:space="preserve">C                          </t>
  </si>
  <si>
    <t xml:space="preserve">D                     </t>
  </si>
  <si>
    <t xml:space="preserve">E                         </t>
  </si>
  <si>
    <t xml:space="preserve">A+                  </t>
  </si>
  <si>
    <t>A</t>
  </si>
  <si>
    <t>Quality Assurance - total points</t>
  </si>
  <si>
    <t>ADDRESS</t>
  </si>
  <si>
    <t>DATE</t>
  </si>
  <si>
    <t>PROJECT</t>
  </si>
  <si>
    <t>INDOOR AIR QUALITY - VENTILATION*</t>
  </si>
  <si>
    <t>DAYLIGHTING*</t>
  </si>
  <si>
    <t>Embodied Carbon Modules A1-A5</t>
  </si>
  <si>
    <t>RISK AT SITE - FLOODING*</t>
  </si>
  <si>
    <t>RESTAURANTS</t>
  </si>
  <si>
    <t>Mixed</t>
  </si>
  <si>
    <t>Insert here your sound test result</t>
  </si>
  <si>
    <t>Insert Calculated interpolated points if relevant and select in dropdown menu</t>
  </si>
  <si>
    <t>HPI - Home Performance Index</t>
  </si>
  <si>
    <t>Brownfield redevelopment of contaminated industry locations</t>
  </si>
  <si>
    <t>Peak Surface water run off to drainage system no greater than prior to development</t>
  </si>
  <si>
    <t>DWELLING SIZE ADJUSTMENT FACTOR</t>
  </si>
  <si>
    <t>5 listed indicators for LCA Modules A1-A5</t>
  </si>
  <si>
    <t>5 listed indicators for LCA Modules A1-A3 (Cradle to Gate)</t>
  </si>
  <si>
    <t xml:space="preserve">Embodied Carbon Modules A1-A3  (Cradle to Gate)  </t>
  </si>
  <si>
    <t>5+</t>
  </si>
  <si>
    <t>HW 3.3</t>
  </si>
  <si>
    <t>INTERNAL SOUND INSULATION</t>
  </si>
  <si>
    <t>HW 5.0</t>
  </si>
  <si>
    <t>HW 6.0</t>
  </si>
  <si>
    <t>LOW VOC SPECIFICATION AND TESTING</t>
  </si>
  <si>
    <t>The evaluation is based on the score achieved by the following indicators: SL 1.4 and SL2.1 – SL2.9</t>
  </si>
  <si>
    <t>TRANSPORT COSTS</t>
  </si>
  <si>
    <t xml:space="preserve">This is based on the overall score achieved from the combined points achieved from all the sub indicators in  SL 1.0 and SL 2.0 </t>
  </si>
  <si>
    <t>EC 5.0</t>
  </si>
  <si>
    <t>EC 6.0</t>
  </si>
  <si>
    <t>EC 7.0</t>
  </si>
  <si>
    <t>EN 12.0</t>
  </si>
  <si>
    <t>FLOOD RISK</t>
  </si>
  <si>
    <t>Automatic credit based on the Sustainable Location SL 3.0</t>
  </si>
  <si>
    <t>LEVEL OF AIR INFILTRATION| AIRTIGHTNESS*</t>
  </si>
  <si>
    <t xml:space="preserve">THERMAL BRIDGING </t>
  </si>
  <si>
    <t>Thermal imaging with report has been carried out on completion by qualified Thermogragher</t>
  </si>
  <si>
    <t>No thermal imaging data available</t>
  </si>
  <si>
    <t>Design team have met at least 3 times during the project, once at early design stage, once at pre tender/preconstruction stage and once at construction stage, and minutes are available for these minutes, where they have set and reviewed targets set within HPI</t>
  </si>
  <si>
    <t>QA 6.0</t>
  </si>
  <si>
    <t>Where 3rd party commissioning of ventilation, heating systems, and renewable systems is carried out on completion and after 12 months have elapsed after occupation</t>
  </si>
  <si>
    <t>Where 3rd party commissioning of ventilation, heating systems, and renewable systems is carried out on completion</t>
  </si>
  <si>
    <t>No post commissioning of services planned</t>
  </si>
  <si>
    <t>CONSUMER INFORMATION AND AFTERCARE</t>
  </si>
  <si>
    <t>Very high hazard</t>
  </si>
  <si>
    <t>Change in ecological value ≥ 5</t>
  </si>
  <si>
    <t>Change in ecological value ≥ 4</t>
  </si>
  <si>
    <r>
      <t xml:space="preserve">Change in ecological value ≥ 3 </t>
    </r>
    <r>
      <rPr>
        <b/>
        <sz val="12"/>
        <color indexed="8"/>
        <rFont val="Calibri"/>
        <family val="2"/>
      </rPr>
      <t>OR</t>
    </r>
    <r>
      <rPr>
        <sz val="12"/>
        <color theme="1"/>
        <rFont val="Calibri"/>
        <family val="2"/>
        <scheme val="minor"/>
      </rPr>
      <t xml:space="preserve"> Previously developed site with Biodiversity Management Plan</t>
    </r>
  </si>
  <si>
    <t>Change in ecological value ≥ 2</t>
  </si>
  <si>
    <r>
      <t xml:space="preserve">Change in ecological value ≥ 1 </t>
    </r>
    <r>
      <rPr>
        <b/>
        <sz val="12"/>
        <color indexed="8"/>
        <rFont val="Calibri"/>
        <family val="2"/>
      </rPr>
      <t>OR</t>
    </r>
    <r>
      <rPr>
        <sz val="12"/>
        <color theme="1"/>
        <rFont val="Calibri"/>
        <family val="2"/>
        <scheme val="minor"/>
      </rPr>
      <t xml:space="preserve"> Biodiversity Management Plan is developed</t>
    </r>
  </si>
  <si>
    <t>Change in ecological value ≥ 0</t>
  </si>
  <si>
    <t>total possible points</t>
  </si>
  <si>
    <t>points</t>
  </si>
  <si>
    <t>total possible  points</t>
  </si>
  <si>
    <t>yes</t>
  </si>
  <si>
    <t>no</t>
  </si>
  <si>
    <t>CERTIFICATE OF COMPLIANCE</t>
  </si>
  <si>
    <t>Overall %</t>
  </si>
  <si>
    <t>N. of rooms</t>
  </si>
  <si>
    <r>
      <t>Area (m</t>
    </r>
    <r>
      <rPr>
        <vertAlign val="superscript"/>
        <sz val="12"/>
        <color indexed="8"/>
        <rFont val="Calibri"/>
        <family val="2"/>
      </rPr>
      <t>2</t>
    </r>
    <r>
      <rPr>
        <sz val="12"/>
        <color indexed="8"/>
        <rFont val="Calibri"/>
        <family val="2"/>
      </rPr>
      <t>)</t>
    </r>
  </si>
  <si>
    <t xml:space="preserve">* Mandatory </t>
  </si>
  <si>
    <t xml:space="preserve">Achieved
</t>
  </si>
  <si>
    <t>Points</t>
  </si>
  <si>
    <t>kWh/m2/yr</t>
  </si>
  <si>
    <t>Certificate of Compliance as required under the Building Control (Ammendment)Regulations is or will be available.</t>
  </si>
  <si>
    <t>Threshold bands</t>
  </si>
  <si>
    <t>CERTIFIED</t>
  </si>
  <si>
    <t>SILVER</t>
  </si>
  <si>
    <t>GOLD</t>
  </si>
  <si>
    <t>Minimum</t>
  </si>
  <si>
    <t>Maximum</t>
  </si>
  <si>
    <t>PLATINUM</t>
  </si>
  <si>
    <t xml:space="preserve">Undisturbed greenfields with compensatory measures (green roofs or vegetated areas with native and adapted species) covering 30% of the site area  </t>
  </si>
  <si>
    <t>QA 2.3</t>
  </si>
  <si>
    <t>PHOTOGRAPHIC RECORD</t>
  </si>
  <si>
    <t>Achieved</t>
  </si>
  <si>
    <t>NOT CERTIFIED</t>
  </si>
  <si>
    <t xml:space="preserve">Peak Surface water run off to drainage system no greater than prior to development + full treatment train </t>
  </si>
  <si>
    <t>CONSTRUCTION TEAM SKILLS*</t>
  </si>
  <si>
    <t>DESIGN TEAM  SKILLS</t>
  </si>
  <si>
    <t xml:space="preserve">total achieved </t>
  </si>
  <si>
    <t>WASTE MANAGEMENT</t>
  </si>
  <si>
    <t>Internal Ambient Noise, LAeq, T,  in habitable rooms ≤ 35dB 
Internal Ambient Noise, LAeq, T,  in bedrooms ≤ 30 dB</t>
  </si>
  <si>
    <t>5.1 Advanced control of heating</t>
  </si>
  <si>
    <t>NO</t>
  </si>
  <si>
    <t>5.2 Electricity monitoring</t>
  </si>
  <si>
    <t>• Electricity smart meter that provides cost information on daily, weekly and monthly rates, different cost tariffs, etc.</t>
  </si>
  <si>
    <t>5.3 Heat and hot water</t>
  </si>
  <si>
    <t>• Monitors costs and energy use in Kwh for gas, oil and electrical (for hot water and heating) usages</t>
  </si>
  <si>
    <t>5.4 Monitoring of water use</t>
  </si>
  <si>
    <t xml:space="preserve">• Water monitor </t>
  </si>
  <si>
    <t>5.5 Integrated dashboards</t>
  </si>
  <si>
    <t xml:space="preserve">• All of above information is integrated onto one platform </t>
  </si>
  <si>
    <t>TOTAL POINTS ACHIEVED:</t>
  </si>
  <si>
    <t>Item</t>
  </si>
  <si>
    <t>Appliance's description</t>
  </si>
  <si>
    <t>Rating</t>
  </si>
  <si>
    <t>Fridge and Freezer OR Fridge-freezers</t>
  </si>
  <si>
    <t>Washing machine and dishwasher</t>
  </si>
  <si>
    <t xml:space="preserve">Tumble dryer OR washer dryer </t>
  </si>
  <si>
    <t>Total points:</t>
  </si>
  <si>
    <t>E</t>
  </si>
  <si>
    <t>Manual covers the relevant topics listed and it is provided either in print or online</t>
  </si>
  <si>
    <t>Manual is both online for at least 5 year or in print</t>
  </si>
  <si>
    <t>Manual carries plain English mark or equivalent</t>
  </si>
  <si>
    <t>Initiation training provided for new occupants</t>
  </si>
  <si>
    <t>(Gross area)</t>
  </si>
  <si>
    <t>1 Park or Open Space in max 500m or 2 Parks or Open Spaces in max 750m distance</t>
  </si>
  <si>
    <t>MANDATORY INDICATORS</t>
  </si>
  <si>
    <t>VOLUNTARY INDICATORS</t>
  </si>
  <si>
    <t>THRESHOLD BANDS - MANDATORY</t>
  </si>
  <si>
    <t>THRESHOLD BANDS - VOLUNTARY</t>
  </si>
  <si>
    <t>THRESHOLD BANDS - GENERAL</t>
  </si>
  <si>
    <t>OVERALL</t>
  </si>
  <si>
    <t>Automatic Adjustment award based on the data from the Home Tab</t>
  </si>
  <si>
    <r>
      <t xml:space="preserve">Meets minimum density for Planning Zone </t>
    </r>
    <r>
      <rPr>
        <b/>
        <u/>
        <sz val="12"/>
        <color theme="1"/>
        <rFont val="Calibri (Body)"/>
      </rPr>
      <t>OR</t>
    </r>
    <r>
      <rPr>
        <sz val="12"/>
        <color theme="1"/>
        <rFont val="Calibri"/>
        <family val="2"/>
        <scheme val="minor"/>
      </rPr>
      <t xml:space="preserve"> &gt; 15 dwellings per HA</t>
    </r>
  </si>
  <si>
    <t>No overheating calculation has been carried out</t>
  </si>
  <si>
    <t>YES</t>
  </si>
  <si>
    <t>Points are awarded according to the level of information provided to the homeowner</t>
  </si>
  <si>
    <t>&gt; 3.0 (m³/hr)m2 @ Pa q50 reading</t>
  </si>
  <si>
    <t>≤ 3.0 (m³/hr)m2 @ Pa q50 reading</t>
  </si>
  <si>
    <t>≤ 2.0 (m³/hr)m2 @ Pa q50 reading</t>
  </si>
  <si>
    <t>≤ 1.0 (m³/hr)m2 @ Pa q50 reading</t>
  </si>
  <si>
    <t>Mandatory Main Contractor is on the CIRI register</t>
  </si>
  <si>
    <t>No. of bedrooms</t>
  </si>
  <si>
    <t>Undisturbed greenfields without compensatory measures or prime farmland, protected ecosystems, parks, wetlands</t>
  </si>
  <si>
    <t>&gt;36 dwellings per HA or plot ratio &gt;0.8 for mixed use + minimum density for planning zone</t>
  </si>
  <si>
    <t>≥ 50 dwellings per HA or plot ration &gt; 1 for mixed use  + minimum density for planning zone</t>
  </si>
  <si>
    <t>&gt;100 dwellings per HA or plot ratio&gt;2 for mixed use development  + minimum density for planning zone</t>
  </si>
  <si>
    <t>Full photographic record of installed insulation and thermal bridging junctions.</t>
  </si>
  <si>
    <t>TRANSPORT IMPACT</t>
  </si>
  <si>
    <r>
      <t>m</t>
    </r>
    <r>
      <rPr>
        <vertAlign val="superscript"/>
        <sz val="14"/>
        <color theme="0" tint="-4.9989318521683403E-2"/>
        <rFont val="Calibri (Body)"/>
      </rPr>
      <t>2</t>
    </r>
  </si>
  <si>
    <t>Overall achieved %</t>
  </si>
  <si>
    <t>• Enhanced controls for home owner for heating systems (E.g. Climote, Nest, Hive)</t>
  </si>
  <si>
    <t>Not Provided</t>
  </si>
  <si>
    <t>AIRBORNE SOUND INSULATION - Walls</t>
  </si>
  <si>
    <t>AIRBORNE SOUND INSULATION - Floors</t>
  </si>
  <si>
    <t>IMPACT SOUND INSULATION - Floors</t>
  </si>
  <si>
    <t>8dB&gt;53</t>
  </si>
  <si>
    <t>5dB&gt;53</t>
  </si>
  <si>
    <t>2dB&gt;53</t>
  </si>
  <si>
    <t>8dB&lt;58</t>
  </si>
  <si>
    <t>5dB&lt;58</t>
  </si>
  <si>
    <t>2dB&lt;58</t>
  </si>
  <si>
    <t>dB</t>
  </si>
  <si>
    <t>Rule</t>
  </si>
  <si>
    <t>Airborne - walls</t>
  </si>
  <si>
    <t>Airborne - floors</t>
  </si>
  <si>
    <t>Airborne sound insulation for walls values are higher than or equal to TGD-E Sound Performance Levels</t>
  </si>
  <si>
    <t>Airborne sound insulation for floors values are higher than or equal to TGD-E Sound Performance Levels</t>
  </si>
  <si>
    <t>Impact sound insulation values are lower than or equal to TGD-E Sound Performance Levels</t>
  </si>
  <si>
    <t>7dB&gt;53</t>
  </si>
  <si>
    <t>6dB&gt;53</t>
  </si>
  <si>
    <t>4dB&gt;53</t>
  </si>
  <si>
    <t>3dB&gt;53</t>
  </si>
  <si>
    <t>1dB&gt;53</t>
  </si>
  <si>
    <t>7dB&lt;58</t>
  </si>
  <si>
    <t>6dB&lt;59</t>
  </si>
  <si>
    <t>4dB&lt;58</t>
  </si>
  <si>
    <t>3dB&lt;58</t>
  </si>
  <si>
    <t>1dB&lt;58</t>
  </si>
  <si>
    <t>Impact___floors</t>
  </si>
  <si>
    <t>&lt;50</t>
  </si>
  <si>
    <t>&gt;57</t>
  </si>
  <si>
    <t>Less than 50 dB</t>
  </si>
  <si>
    <t>More than 61 dB</t>
  </si>
  <si>
    <t>Less than 54 dB</t>
  </si>
  <si>
    <t>Less than 54dB</t>
  </si>
  <si>
    <t>More than 57 dB</t>
  </si>
  <si>
    <t>Level 5: ≤  0kWh/m2/yr - Net Zero operational energy</t>
  </si>
  <si>
    <t>Level 4: ≤  25kWh/m2/yr - A1</t>
  </si>
  <si>
    <t>Level 3: ≤  45kWh/m2/yr - Meets Irish definition of Near Zero  Building NZEB</t>
  </si>
  <si>
    <t>Level 2: ≤ 50kWh/m2/yr - A2</t>
  </si>
  <si>
    <t>Level 1: ≤ 75 kWh/m2/yr - A3 Mandatory</t>
  </si>
  <si>
    <t xml:space="preserve">                                       17kWh/msq                                                               10 kWh/msq              </t>
  </si>
  <si>
    <t xml:space="preserve">                                        27kWh/msq                                                               20 kWh/msq</t>
  </si>
  <si>
    <t xml:space="preserve">                                        37 kWh/msq                                                              30 kWh/msq</t>
  </si>
  <si>
    <t>Environment</t>
  </si>
  <si>
    <t>Environment - total points</t>
  </si>
  <si>
    <t>EU Energy Efficiency Labelling Scheme Information is provided to each dwelling in place of a tumble dryer or a washer dryer</t>
  </si>
  <si>
    <t>Level 1 has been achieved</t>
  </si>
  <si>
    <t>Level 2 has been achieved</t>
  </si>
  <si>
    <t>Level 3 has been achieved</t>
  </si>
  <si>
    <t>Level 1 -Designed mechanically assisted ventilation system in compliance with Part F TGD with commissioning certificate for each dwelling.</t>
  </si>
  <si>
    <t>Level 2 - Designed mechanically assisted ventilation system in compliance with Part F TGD with commissioning certificate for each dwelling with humidity activated monitoring system that alerts occupant where humidity levels indicate non functioning of system.</t>
  </si>
  <si>
    <t>Level 3 -Designed mechanically assisted ventilation system in compliance with Part F TGD with commissioning certificate for each dwelling, with air monitoring system for CO2 that alerts occupant where C02 exceeds safe thresholds of 5000ppm</t>
  </si>
  <si>
    <t>Level 4 - At least one of the living/kitchen spaces achieves average 3% daylight  factor, with other living spaces achieving 2%  and bedrooms achieve average 1.5% daylight factor.</t>
  </si>
  <si>
    <t>Level 3 - Living spaces achieve average 2% daylight  factor, and bedrooms achieve average 1.5% daylight factor</t>
  </si>
  <si>
    <t xml:space="preserve">Level 2 - Living Room /Kitchen achieve average 1.5% daylight  factor, and bedrooms achieve average 1.5% daylight factor  </t>
  </si>
  <si>
    <t xml:space="preserve">Level 1 – No calculation but All living spaces/bedrooms have window aperture area  &gt; 10% of floor area  </t>
  </si>
  <si>
    <r>
      <t xml:space="preserve">A test is carried out post construction and before occupation that demonstrates that the concentration of formaldehyde in indoor air does not exceed 0.1mg/m3(100μg/m3) sampling period of between 24h and 72h </t>
    </r>
    <r>
      <rPr>
        <b/>
        <u/>
        <sz val="12"/>
        <color theme="1"/>
        <rFont val="Calibri (Body)"/>
      </rPr>
      <t>AND</t>
    </r>
    <r>
      <rPr>
        <sz val="12"/>
        <color theme="1"/>
        <rFont val="Calibri"/>
        <family val="2"/>
        <scheme val="minor"/>
      </rPr>
      <t xml:space="preserve"> All specified paints and varnishes meet the requirements of the EU Ecolabel for SVOCs and VOCs </t>
    </r>
  </si>
  <si>
    <r>
      <t xml:space="preserve">A test is carried out post construction and before occupation that demonstrates that the concentration of formaldehyde in indoor air does not exceed 0.1mg/m3(100μg/m3) sampling period of between 24h and 72h </t>
    </r>
    <r>
      <rPr>
        <b/>
        <u/>
        <sz val="12"/>
        <color theme="1"/>
        <rFont val="Calibri (Body)"/>
      </rPr>
      <t>OR</t>
    </r>
    <r>
      <rPr>
        <sz val="12"/>
        <color theme="1"/>
        <rFont val="Calibri"/>
        <family val="2"/>
        <scheme val="minor"/>
      </rPr>
      <t xml:space="preserve"> All specified paints and varnishes meet the requirements of the EU Ecolabel for SVOCs and VOCs </t>
    </r>
  </si>
  <si>
    <t>Level 1</t>
  </si>
  <si>
    <t>Level 2</t>
  </si>
  <si>
    <t>Level 3</t>
  </si>
  <si>
    <t>UNIVERSAL DESIGN</t>
  </si>
  <si>
    <t>Level 1 - Thermal bridge adjustment ≤ 0.08 Y factor +calculation + competent oversight*</t>
  </si>
  <si>
    <t>Level 2 - Thermal bridge adjustment ≤ 0.04 Y factor +calculation + competent oversight*</t>
  </si>
  <si>
    <t>Level 3 - Thermal bridge adjustment ≤ 0.025 Y factor +calculation + competent oversight*</t>
  </si>
  <si>
    <t xml:space="preserve">Insert the total points achieved on the calculator </t>
  </si>
  <si>
    <t>Mandatory main architect registered on a revelant body</t>
  </si>
  <si>
    <t>LAND USE</t>
  </si>
  <si>
    <t xml:space="preserve">RESIDENTIAL DENSITY </t>
  </si>
  <si>
    <t>INTERNAL WATER USE*</t>
  </si>
  <si>
    <t>NET SPACE HEAT DEMAND*</t>
  </si>
  <si>
    <t>THERMAL BRIDGING ADJUSTMENT*</t>
  </si>
  <si>
    <t>DESIGN TEAM SKILLS*</t>
  </si>
  <si>
    <t>OPTIONS FOR TRANSPORTATION</t>
  </si>
  <si>
    <t>ACCESS TO AMENITIES</t>
  </si>
  <si>
    <t xml:space="preserve">Level 1 - High hazard </t>
  </si>
  <si>
    <t>Level 2 - Moderate hazard</t>
  </si>
  <si>
    <t>Level 3 - Low hazard</t>
  </si>
  <si>
    <t>Level 4 - Very low hazard</t>
  </si>
  <si>
    <t>UNIT 1</t>
  </si>
  <si>
    <t>UNIT 2</t>
  </si>
  <si>
    <t>UNIT 3</t>
  </si>
  <si>
    <t>UNIT 4</t>
  </si>
  <si>
    <t>UNIT 5</t>
  </si>
  <si>
    <t>UNIT 6</t>
  </si>
  <si>
    <t>UNIT 7</t>
  </si>
  <si>
    <t>UNIT 8</t>
  </si>
  <si>
    <t>UNIT 9</t>
  </si>
  <si>
    <t>UNIT 10</t>
  </si>
  <si>
    <t>Calculation of water consumption here</t>
  </si>
  <si>
    <t>Average water consumption based on the data input</t>
  </si>
  <si>
    <t>Insert below the water consumption per apartment</t>
  </si>
  <si>
    <t>BER average:</t>
  </si>
  <si>
    <t>Internal floor area average</t>
  </si>
  <si>
    <t>Building Energy Rating average</t>
  </si>
  <si>
    <t>No. of bedrooms by unit</t>
  </si>
  <si>
    <t>BER by unit (from the Home Tab)</t>
  </si>
  <si>
    <t xml:space="preserve">TOTAL ACHIEVED BY UNIT </t>
  </si>
  <si>
    <t>Select below the acoustics results by unit</t>
  </si>
  <si>
    <t>Insert here your Net Space Heat Demand on the heating season (kWh/y) by unit</t>
  </si>
  <si>
    <t>Average Net Space Heat Demand on the heating season (kWh/y)</t>
  </si>
  <si>
    <t>Average of points achieved on the Universal Design checklist</t>
  </si>
  <si>
    <t>Insert the total points achieved on the universal design checklist, up to 100</t>
  </si>
  <si>
    <t>Use the calculator on the left to know the points and then insert it below</t>
  </si>
  <si>
    <t>Total score</t>
  </si>
  <si>
    <t>insert</t>
  </si>
  <si>
    <t>UNIT 11</t>
  </si>
  <si>
    <t>UNIT 12</t>
  </si>
  <si>
    <t>UNIT 13</t>
  </si>
  <si>
    <t>UNIT 14</t>
  </si>
  <si>
    <t>UNIT 15</t>
  </si>
  <si>
    <t>UNIT 16</t>
  </si>
  <si>
    <t>UNIT 17</t>
  </si>
  <si>
    <t>UNIT 18</t>
  </si>
  <si>
    <t>UNIT 19</t>
  </si>
  <si>
    <t>UNIT 20</t>
  </si>
  <si>
    <t>UNIT 21</t>
  </si>
  <si>
    <t>UNIT 22</t>
  </si>
  <si>
    <t>UNIT 23</t>
  </si>
  <si>
    <t>UNIT 24</t>
  </si>
  <si>
    <t>UNIT 25</t>
  </si>
  <si>
    <t>UNIT 26</t>
  </si>
  <si>
    <t>UNIT 27</t>
  </si>
  <si>
    <t>UNIT 28</t>
  </si>
  <si>
    <t>UNIT 29</t>
  </si>
  <si>
    <t>UNIT 30</t>
  </si>
  <si>
    <t>UNIT 31</t>
  </si>
  <si>
    <t>UNIT 32</t>
  </si>
  <si>
    <t>UNIT 33</t>
  </si>
  <si>
    <t>UNIT 34</t>
  </si>
  <si>
    <t>UNIT 35</t>
  </si>
  <si>
    <t>UNIT 36</t>
  </si>
  <si>
    <t>UNIT 37</t>
  </si>
  <si>
    <t>UNIT 38</t>
  </si>
  <si>
    <t>UNIT 39</t>
  </si>
  <si>
    <t>UNIT 40</t>
  </si>
  <si>
    <t>UNIT 41</t>
  </si>
  <si>
    <t>UNIT 42</t>
  </si>
  <si>
    <t>UNIT 43</t>
  </si>
  <si>
    <t>UNIT 44</t>
  </si>
  <si>
    <t>UNIT 45</t>
  </si>
  <si>
    <t>UNIT 46</t>
  </si>
  <si>
    <t>UNIT 47</t>
  </si>
  <si>
    <t>UNIT 48</t>
  </si>
  <si>
    <t>UNIT 49</t>
  </si>
  <si>
    <t>UNIT 50</t>
  </si>
  <si>
    <t>UNIT 51</t>
  </si>
  <si>
    <t>UNIT 52</t>
  </si>
  <si>
    <t>UNIT 53</t>
  </si>
  <si>
    <t>UNIT 54</t>
  </si>
  <si>
    <t>UNIT 55</t>
  </si>
  <si>
    <t>UNIT 56</t>
  </si>
  <si>
    <t>UNIT 57</t>
  </si>
  <si>
    <t>UNIT 58</t>
  </si>
  <si>
    <t>UNIT 59</t>
  </si>
  <si>
    <t>UNIT 60</t>
  </si>
  <si>
    <t>UNIT 61</t>
  </si>
  <si>
    <t>UNIT 62</t>
  </si>
  <si>
    <t>UNIT 63</t>
  </si>
  <si>
    <t>UNIT 64</t>
  </si>
  <si>
    <t>UNIT 65</t>
  </si>
  <si>
    <t>UNIT 66</t>
  </si>
  <si>
    <t>UNIT 67</t>
  </si>
  <si>
    <t>UNIT 68</t>
  </si>
  <si>
    <t>UNIT 69</t>
  </si>
  <si>
    <t>UNIT 70</t>
  </si>
  <si>
    <t>UNIT 71</t>
  </si>
  <si>
    <t>UNIT 72</t>
  </si>
  <si>
    <t>UNIT 73</t>
  </si>
  <si>
    <t>UNIT 74</t>
  </si>
  <si>
    <t>UNIT 75</t>
  </si>
  <si>
    <t>UNIT 76</t>
  </si>
  <si>
    <t>UNIT 77</t>
  </si>
  <si>
    <t>UNIT 78</t>
  </si>
  <si>
    <t>UNIT 79</t>
  </si>
  <si>
    <t>UNIT 80</t>
  </si>
  <si>
    <t>UNIT 81</t>
  </si>
  <si>
    <t>UNIT 82</t>
  </si>
  <si>
    <t>UNIT 83</t>
  </si>
  <si>
    <t>UNIT 84</t>
  </si>
  <si>
    <t>UNIT 85</t>
  </si>
  <si>
    <t>UNIT 86</t>
  </si>
  <si>
    <t>UNIT 87</t>
  </si>
  <si>
    <t>UNIT 88</t>
  </si>
  <si>
    <t>UNIT 89</t>
  </si>
  <si>
    <t>UNIT 90</t>
  </si>
  <si>
    <t>UNIT 91</t>
  </si>
  <si>
    <t>UNIT 92</t>
  </si>
  <si>
    <t>UNIT 93</t>
  </si>
  <si>
    <t>UNIT 94</t>
  </si>
  <si>
    <t>UNIT 95</t>
  </si>
  <si>
    <t>UNIT 96</t>
  </si>
  <si>
    <t>UNIT 97</t>
  </si>
  <si>
    <t>UNIT 98</t>
  </si>
  <si>
    <t>UNIT 99</t>
  </si>
  <si>
    <t>UNIT 100</t>
  </si>
  <si>
    <t>EN Land use 1.0</t>
  </si>
  <si>
    <t xml:space="preserve">Excellent use of a previously developed site  including  cleaning up existing pollution meaning that this development has a positive impact on nature.  </t>
  </si>
  <si>
    <t>Excellent use of a previously developed site  means that less land is taken from nature for biodiversity or food production</t>
  </si>
  <si>
    <t>EN 2.0 Residential density</t>
  </si>
  <si>
    <t>Highly efficent  use of land means greater potential  to improve local services and public transport. This also helps protect land for future housing, agriculture, nature and recreation.  It complies with the local development plan meaning that it contributes to orderly development.</t>
  </si>
  <si>
    <t>Very efficent  use of land means greater potential  to improve local services and public transport. This also helps protect land for future housing, agriculture, nature and recreation.  It complies with the local development plan meaning that it contributes to orderly development.</t>
  </si>
  <si>
    <t>Efficent  use of land means greater potential  to improve local services and public transport. This also helps protect land for future housing, agriculture, nature and recreation.  It complies with the local development plan meaning that it contributes to orderly development.</t>
  </si>
  <si>
    <t>Reasonable use of land means greater potential  to improve local services and public transport. This also helps protect land for future housing, agriculture, nature and recreation.  It complies with the local development plan meaning that it contributes to orderly development in the area.</t>
  </si>
  <si>
    <t>It complies with the local development plan meaning that it contributes to orderly development in the area.</t>
  </si>
  <si>
    <t>EN 3.0 Surface water runoff</t>
  </si>
  <si>
    <t>The development is designed to not  contribute further to flooding in the neighbourhood. It treats the any surface water runoff before entering the watercourses or drains.</t>
  </si>
  <si>
    <t>The development is designed to not  contribute further to flooding in the neighbourhood.</t>
  </si>
  <si>
    <t>The home has been designed to help occupants reduce water consumption by up to 40% compared to a typical dwelling</t>
  </si>
  <si>
    <t>The development has been designed to help occupants reduce water consumption by up to 30% compared to a typical dwelling</t>
  </si>
  <si>
    <t>The development has been designed to help occupants to reduce water consumption compared to a typical dwelling</t>
  </si>
  <si>
    <t>The home has been designed to reduce water consumption by up to 40% compared to a typical dwelling</t>
  </si>
  <si>
    <t>The development has been designed to reduce water consumption by up to 30% compared to a typical dwelling</t>
  </si>
  <si>
    <t>EN 5.0 Ecology</t>
  </si>
  <si>
    <t>The development has significantly improved the ecological value of the site.</t>
  </si>
  <si>
    <t>The home has a BER of A1  produces more energy from renewable sources than it uses based on standardised use</t>
  </si>
  <si>
    <t>The home has a BER of A1 and is defined as a Nearly Zero Energy Building</t>
  </si>
  <si>
    <t>The home has a BER of A2 and is defined as a Nearly Zero Energy Building</t>
  </si>
  <si>
    <t>The Home as a BER of A2</t>
  </si>
  <si>
    <t>The home has a BER of A3</t>
  </si>
  <si>
    <t>Construction waste was  managed throughout the construction to reduce the quantity of waste going to site.</t>
  </si>
  <si>
    <t>EN 8.0 Responsible Procurement of timber</t>
  </si>
  <si>
    <t>En 9.0 – Use of Environmental Declarations</t>
  </si>
  <si>
    <t>The development used a high level of construction products that transparently declared their environmental impact.</t>
  </si>
  <si>
    <t>The development used a medium number of  construction products that transparently declared their environmental impact.</t>
  </si>
  <si>
    <t>The development used some construction products that transparently declared their environmental impact.</t>
  </si>
  <si>
    <t>EN 10.0 Embodied Impacts of materials</t>
  </si>
  <si>
    <t>EN 11.0 Transport Impacts</t>
  </si>
  <si>
    <t>There should be reduced environmental impacts from car transport due to the excellent location of the dwelling and its accessibility by walking cycling and alternative forms of transport in addition to its proximity to a wide range of services.</t>
  </si>
  <si>
    <t>HW 1.0 Ventilation</t>
  </si>
  <si>
    <t>The dwelling has a ventilation system designed to ensure good indoor air quality provided it is maintained  by  occupant. A Carbon dioxide  sensor highlights excessive levels of Carbon dioxide internally.</t>
  </si>
  <si>
    <t xml:space="preserve">The dwelling has a ventilation system designed to ensure good indoor air quality provided it is maintained  by  occupant. A humidity sensor alerts the occupier to excessive levels of humidty.  </t>
  </si>
  <si>
    <t>The dwelling has a ventilation system designed to ensure good indoor air quality provided it is maintained  by  occupant.</t>
  </si>
  <si>
    <t>The home has been designed  to have excellent levels daylighting throughout.</t>
  </si>
  <si>
    <t>The home has been designed  to have a very good level daylighting throughout.</t>
  </si>
  <si>
    <t>The home has been designed  to have a good level daylighting throughout.</t>
  </si>
  <si>
    <t>The home has been designed  to considerably exceed building regulations for sound between dwellings</t>
  </si>
  <si>
    <t>The home has been designed  to  exceed building regulations for sound between dwellings</t>
  </si>
  <si>
    <t>The home has been designed  and assessed to  avoid overheating in the summer in any single room.</t>
  </si>
  <si>
    <t>The home has been designed  and assessed to  avoid overheating in the summer.</t>
  </si>
  <si>
    <t xml:space="preserve">The home has been designed  to ensure that areas of glazing do not cause discomfort in winter.  </t>
  </si>
  <si>
    <t xml:space="preserve">The home has been designed  to make it unlikely that areas of glazing do will cause discomfort in winter. </t>
  </si>
  <si>
    <t>A test is carried out post construction and before occupation that demonstrates that the concentration of formaldehyde in indoor air does not exceed 0.1mg/m3(100μg/m3) sampling period of between 24h and 72h AND All specified paints and varnishes meet the requirements of the EU Ecolabel for SVOCs and VOCs</t>
  </si>
  <si>
    <t>A test has been  carried out post construction and before occupation that demonstrates that the concentration of formaldehyde in indoor air does not exceed 0.1mg/m3(100μg/m3) sampling period of between 24h and 72h OR All specified paints and varnishes meet the requirements of the EU Ecolabel for SVOCs and VOCs</t>
  </si>
  <si>
    <t>HW 6.0 Walkable neighbourhood</t>
  </si>
  <si>
    <t>The location of the home and its proximity to amenities, walking and cycling paths provides a very high level of opportunities for its occupants to lead an active life.</t>
  </si>
  <si>
    <t>The location of the home and its proximity to amenities, walking and cycling paths provides a high level of opportunities for its occupants to lead an active life.</t>
  </si>
  <si>
    <t>The location of the home and its proximity to amenities, walking and cycling paths provides a good level of opportunities for its occupants to lead an active life.</t>
  </si>
  <si>
    <t>Based on standardised occupancy and usage the heating costs are</t>
  </si>
  <si>
    <t>EC 2.0 Energy costs</t>
  </si>
  <si>
    <t>Based on standardised occupancy and usage the total energy costs for electricity and heating costs fall in the band between   -------  and --------</t>
  </si>
  <si>
    <t>EC 3.0 Transport costs</t>
  </si>
  <si>
    <t>Occupants should have reduced transport costs due to the proximity of the home to a wide range of amenities, including schools, services plus a wide range of alternative means of transport.</t>
  </si>
  <si>
    <t>The home is comprehensively  designed for  occupants with a temporary  or permanent mobility impairment. It scored ...% on the Universal Design checklist.</t>
  </si>
  <si>
    <t>The home has some design features  suitable  for occupants  with a temporary  or permanent mobility impairment.</t>
  </si>
  <si>
    <t>Which ever is ticked should appear</t>
  </si>
  <si>
    <r>
      <t xml:space="preserve">It is provided with a set of smart controls to make it easier to manage </t>
    </r>
    <r>
      <rPr>
        <sz val="11"/>
        <color rgb="FFFF0000"/>
        <rFont val="Calibri"/>
        <scheme val="minor"/>
      </rPr>
      <t xml:space="preserve">heating/ electricity/ hot water/ water </t>
    </r>
    <r>
      <rPr>
        <sz val="11"/>
        <color theme="1"/>
        <rFont val="Calibri"/>
        <family val="2"/>
        <scheme val="minor"/>
      </rPr>
      <t xml:space="preserve">usage  and costs. </t>
    </r>
    <r>
      <rPr>
        <sz val="11"/>
        <color rgb="FFFF0000"/>
        <rFont val="Calibri"/>
        <scheme val="minor"/>
      </rPr>
      <t>These are integrated onto one platform.</t>
    </r>
  </si>
  <si>
    <t>It is provided with a set of smart controls to make it easier to manage heating/ electricity/ hot water/ and water use and costs.</t>
  </si>
  <si>
    <t>The location of the development has been assessed as very low flood risk. This may reduce costs associated with flood risk.</t>
  </si>
  <si>
    <t>Level 3 = 50 points</t>
  </si>
  <si>
    <t>Uses green</t>
  </si>
  <si>
    <t>EN 4.1 Internal water use</t>
  </si>
  <si>
    <t>EN 4.2 External water use – The home has been provided with an external water collection system to reduce the use of water for external uses.</t>
  </si>
  <si>
    <t>EN 6.0 Energy Use</t>
  </si>
  <si>
    <t>100 points</t>
  </si>
  <si>
    <t>80 points</t>
  </si>
  <si>
    <t>50 points</t>
  </si>
  <si>
    <t>30 points</t>
  </si>
  <si>
    <t>0 points</t>
  </si>
  <si>
    <t>75 points</t>
  </si>
  <si>
    <t>10 points</t>
  </si>
  <si>
    <t>90 points</t>
  </si>
  <si>
    <t>25 points</t>
  </si>
  <si>
    <t>60 points</t>
  </si>
  <si>
    <t>20 points</t>
  </si>
  <si>
    <t xml:space="preserve">75 points </t>
  </si>
  <si>
    <t>EN7.0 Waste Management</t>
  </si>
  <si>
    <t>70 points</t>
  </si>
  <si>
    <t>up to 100 points</t>
  </si>
  <si>
    <t>15 points</t>
  </si>
  <si>
    <t>EC 1.0 Net Space Heat Demand</t>
  </si>
  <si>
    <t>Up to 100 points</t>
  </si>
  <si>
    <t>EC 4.0 Universal Design</t>
  </si>
  <si>
    <t>EC 5.0 Smart monitoring of Energy and water</t>
  </si>
  <si>
    <t>EC 6.0 Energy labelled goods</t>
  </si>
  <si>
    <t>HW 2.0 Daylighting</t>
  </si>
  <si>
    <t>HW 3.0 Acoustic sound insulation</t>
  </si>
  <si>
    <t>HW 4.1 Risk of overheating</t>
  </si>
  <si>
    <t>HW 4.2 Winter Comfort</t>
  </si>
  <si>
    <t>HW 5.0 VOC</t>
  </si>
  <si>
    <t>EC 7.0 Flood risk</t>
  </si>
  <si>
    <t>QA 1.0 Air Infiltration</t>
  </si>
  <si>
    <t>85 points</t>
  </si>
  <si>
    <t>QA 2.1 Thermal bridging</t>
  </si>
  <si>
    <t>QA 2.2 Photographic record</t>
  </si>
  <si>
    <t>QA 3.0 Construction Team Skills</t>
  </si>
  <si>
    <t>QA 4.2 Design Team Planning</t>
  </si>
  <si>
    <t>QA 4.1 Design Team Skills</t>
  </si>
  <si>
    <t>QA 5.0 Commissioning of Services</t>
  </si>
  <si>
    <t>QA 6.0 Consumer Information and Aftercare</t>
  </si>
  <si>
    <t>40 points</t>
  </si>
  <si>
    <t>-</t>
  </si>
  <si>
    <t xml:space="preserve">EN 12.0 Dwelling size adjustment </t>
  </si>
  <si>
    <t>Below 50%</t>
  </si>
  <si>
    <t>up to 50 points</t>
  </si>
  <si>
    <t>&gt; 160 points</t>
  </si>
  <si>
    <t>&lt; 160 points</t>
  </si>
  <si>
    <t>QA 2.3 Thermographic imaging</t>
  </si>
  <si>
    <t>ENVIRONMENT</t>
  </si>
  <si>
    <t>HEALTH AND WELLBEING</t>
  </si>
  <si>
    <t>ECONOMIC</t>
  </si>
  <si>
    <t>QUALITY ASSURANCE</t>
  </si>
  <si>
    <t>THESE 2 COLUMNS (F AND G) MUST BE HIDDEN WHEN WE FINISH EDITTING THE TEXT</t>
  </si>
  <si>
    <t>INTENT</t>
  </si>
  <si>
    <r>
      <t>·</t>
    </r>
    <r>
      <rPr>
        <sz val="7"/>
        <color theme="1"/>
        <rFont val="Times New Roman"/>
      </rPr>
      <t xml:space="preserve">       </t>
    </r>
    <r>
      <rPr>
        <sz val="10"/>
        <color theme="1"/>
        <rFont val="Calibri"/>
        <family val="2"/>
        <scheme val="minor"/>
      </rPr>
      <t>Encourage more rational and efficient use of land in Ireland and the consolidation of existing settlement</t>
    </r>
  </si>
  <si>
    <r>
      <t>·</t>
    </r>
    <r>
      <rPr>
        <sz val="7"/>
        <color theme="1"/>
        <rFont val="Times New Roman"/>
      </rPr>
      <t xml:space="preserve">       </t>
    </r>
    <r>
      <rPr>
        <sz val="10"/>
        <color theme="1"/>
        <rFont val="Calibri"/>
        <family val="2"/>
        <scheme val="minor"/>
      </rPr>
      <t>Encourage regeneration within existing cities, towns and villages and discourage development sprawl</t>
    </r>
  </si>
  <si>
    <r>
      <t>·</t>
    </r>
    <r>
      <rPr>
        <sz val="7"/>
        <color theme="1"/>
        <rFont val="Times New Roman"/>
      </rPr>
      <t xml:space="preserve">       </t>
    </r>
    <r>
      <rPr>
        <sz val="10"/>
        <color theme="1"/>
        <rFont val="Calibri"/>
        <family val="2"/>
        <scheme val="minor"/>
      </rPr>
      <t>Encourage innovation in land use to build resilient communities and minimise climate changevulnerability</t>
    </r>
  </si>
  <si>
    <r>
      <t>·</t>
    </r>
    <r>
      <rPr>
        <sz val="7"/>
        <color theme="1"/>
        <rFont val="Times New Roman"/>
      </rPr>
      <t xml:space="preserve">       </t>
    </r>
    <r>
      <rPr>
        <sz val="10"/>
        <color theme="1"/>
        <rFont val="Calibri"/>
        <family val="2"/>
        <scheme val="minor"/>
      </rPr>
      <t>Encourage land use models adapted to the effect of rise in temperatures to ensure that coastal areas and flood plains are not being adversely effected</t>
    </r>
  </si>
  <si>
    <r>
      <t>·</t>
    </r>
    <r>
      <rPr>
        <sz val="7"/>
        <color theme="1"/>
        <rFont val="Times New Roman"/>
      </rPr>
      <t xml:space="preserve">       </t>
    </r>
    <r>
      <rPr>
        <sz val="10"/>
        <color theme="1"/>
        <rFont val="Calibri"/>
        <family val="2"/>
        <scheme val="minor"/>
      </rPr>
      <t>Encourage remediation of contaminated land and restoration and improvement of previously developed lands</t>
    </r>
  </si>
  <si>
    <r>
      <t>·</t>
    </r>
    <r>
      <rPr>
        <sz val="7"/>
        <color theme="1"/>
        <rFont val="Times New Roman"/>
      </rPr>
      <t xml:space="preserve">       </t>
    </r>
    <r>
      <rPr>
        <sz val="10"/>
        <color theme="1"/>
        <rFont val="Calibri"/>
        <family val="2"/>
        <scheme val="minor"/>
      </rPr>
      <t>Preserve arable land to meet the future food needs of the growing population, whilst discouraging encroachment on valuable global ecosystems, and destruction of carbon sinks.</t>
    </r>
  </si>
  <si>
    <r>
      <t>·</t>
    </r>
    <r>
      <rPr>
        <sz val="7"/>
        <color theme="1"/>
        <rFont val="Times New Roman"/>
      </rPr>
      <t xml:space="preserve">       </t>
    </r>
    <r>
      <rPr>
        <sz val="10"/>
        <color theme="1"/>
        <rFont val="Calibri"/>
        <family val="2"/>
        <scheme val="minor"/>
      </rPr>
      <t>Encourage densities that assist the development of viable services and infrastructure, public transport systems, and are conducive to walking communities</t>
    </r>
  </si>
  <si>
    <r>
      <t>·</t>
    </r>
    <r>
      <rPr>
        <sz val="7"/>
        <color theme="1"/>
        <rFont val="Times New Roman"/>
      </rPr>
      <t xml:space="preserve">       </t>
    </r>
    <r>
      <rPr>
        <sz val="10"/>
        <color theme="1"/>
        <rFont val="Calibri"/>
        <family val="2"/>
        <scheme val="minor"/>
      </rPr>
      <t>Achieve compliance with nationally stated objectives and recommended densities of Dept. of DEHLG Guidelines and appropriate Local Authority Development Plan.</t>
    </r>
  </si>
  <si>
    <r>
      <t>·</t>
    </r>
    <r>
      <rPr>
        <sz val="7"/>
        <color theme="1"/>
        <rFont val="Times New Roman"/>
      </rPr>
      <t xml:space="preserve">       </t>
    </r>
    <r>
      <rPr>
        <sz val="10"/>
        <color theme="1"/>
        <rFont val="Calibri"/>
        <family val="2"/>
        <scheme val="minor"/>
      </rPr>
      <t>Encourage more rational and efficient use of land and consolidation of existing settlement, discourage sprawl and thereby, preserve land for global food production, and prevent encroachment and destruction of valuable global ecosystems.</t>
    </r>
  </si>
  <si>
    <r>
      <t>·</t>
    </r>
    <r>
      <rPr>
        <sz val="7"/>
        <color theme="1"/>
        <rFont val="Times New Roman"/>
      </rPr>
      <t xml:space="preserve">       </t>
    </r>
    <r>
      <rPr>
        <sz val="10"/>
        <color theme="1"/>
        <rFont val="Calibri"/>
        <family val="2"/>
        <scheme val="minor"/>
      </rPr>
      <t xml:space="preserve">Minimisevolume and rate of water run-off from the site that could impact flooding elsewhere. </t>
    </r>
  </si>
  <si>
    <r>
      <t>·</t>
    </r>
    <r>
      <rPr>
        <sz val="7"/>
        <color theme="1"/>
        <rFont val="Times New Roman"/>
      </rPr>
      <t xml:space="preserve">       </t>
    </r>
    <r>
      <rPr>
        <sz val="10"/>
        <color theme="1"/>
        <rFont val="Calibri"/>
        <family val="2"/>
        <scheme val="minor"/>
      </rPr>
      <t xml:space="preserve">encourage use of sustainable urban drainage system to ensure that the rate of water run-off is no greater than before development </t>
    </r>
  </si>
  <si>
    <r>
      <t>·</t>
    </r>
    <r>
      <rPr>
        <sz val="7"/>
        <color theme="1"/>
        <rFont val="Times New Roman"/>
      </rPr>
      <t xml:space="preserve">       </t>
    </r>
    <r>
      <rPr>
        <sz val="10"/>
        <color theme="1"/>
        <rFont val="Calibri"/>
        <family val="2"/>
        <scheme val="minor"/>
      </rPr>
      <t xml:space="preserve">minimise any increasein the imperviousness of the site, as this can have major repercussions on the site and its surroundings through the increase of water run-off, which decreases resilience to flooding </t>
    </r>
  </si>
  <si>
    <r>
      <t>·</t>
    </r>
    <r>
      <rPr>
        <sz val="7"/>
        <color theme="1"/>
        <rFont val="Times New Roman"/>
      </rPr>
      <t xml:space="preserve">       </t>
    </r>
    <r>
      <rPr>
        <sz val="10"/>
        <color theme="1"/>
        <rFont val="Calibri"/>
        <family val="2"/>
        <scheme val="minor"/>
      </rPr>
      <t xml:space="preserve">minimise the risk of pollution from hydrocarbon and other contaminants entering water courses. </t>
    </r>
  </si>
  <si>
    <r>
      <t>·</t>
    </r>
    <r>
      <rPr>
        <sz val="7"/>
        <color theme="1"/>
        <rFont val="Times New Roman"/>
      </rPr>
      <t xml:space="preserve">       </t>
    </r>
    <r>
      <rPr>
        <sz val="10"/>
        <color theme="1"/>
        <rFont val="Calibri"/>
        <family val="2"/>
        <scheme val="minor"/>
      </rPr>
      <t>reduce the consumptionof drinking water inside the home, through the design and specification of water efficient fittings, appliances and recycling systems</t>
    </r>
  </si>
  <si>
    <r>
      <t>·</t>
    </r>
    <r>
      <rPr>
        <sz val="7"/>
        <color theme="1"/>
        <rFont val="Times New Roman"/>
      </rPr>
      <t xml:space="preserve">       </t>
    </r>
    <r>
      <rPr>
        <sz val="10"/>
        <color theme="1"/>
        <rFont val="Calibri"/>
        <family val="2"/>
        <scheme val="minor"/>
      </rPr>
      <t>reduce the use of drinking water outside the home, through the recycling of rainwater.</t>
    </r>
  </si>
  <si>
    <r>
      <t>·</t>
    </r>
    <r>
      <rPr>
        <sz val="7"/>
        <color theme="1"/>
        <rFont val="Times New Roman"/>
      </rPr>
      <t xml:space="preserve">       </t>
    </r>
    <r>
      <rPr>
        <sz val="10"/>
        <color theme="1"/>
        <rFont val="Calibri"/>
        <family val="2"/>
        <scheme val="minor"/>
      </rPr>
      <t>Reduce the of impact energy/carbon requirements for the treatment of potable water at the utility level</t>
    </r>
  </si>
  <si>
    <r>
      <t>·</t>
    </r>
    <r>
      <rPr>
        <sz val="7"/>
        <color theme="1"/>
        <rFont val="Times New Roman"/>
      </rPr>
      <t xml:space="preserve">       </t>
    </r>
    <r>
      <rPr>
        <sz val="10"/>
        <color theme="1"/>
        <rFont val="Calibri"/>
        <family val="2"/>
        <scheme val="minor"/>
      </rPr>
      <t xml:space="preserve">Reduce the impact of energy requirements/carbon emissions associated with heating domestic hot water. </t>
    </r>
  </si>
  <si>
    <r>
      <t>·</t>
    </r>
    <r>
      <rPr>
        <sz val="7"/>
        <color theme="1"/>
        <rFont val="Times New Roman"/>
      </rPr>
      <t xml:space="preserve">       </t>
    </r>
    <r>
      <rPr>
        <sz val="10"/>
        <color theme="1"/>
        <rFont val="Calibri"/>
        <family val="2"/>
        <scheme val="minor"/>
      </rPr>
      <t>minimise the impact of the development on the site’s existing ecology</t>
    </r>
  </si>
  <si>
    <r>
      <t>·</t>
    </r>
    <r>
      <rPr>
        <sz val="7"/>
        <color theme="1"/>
        <rFont val="Times New Roman"/>
      </rPr>
      <t xml:space="preserve">       </t>
    </r>
    <r>
      <rPr>
        <sz val="10"/>
        <color theme="1"/>
        <rFont val="Calibri"/>
        <family val="2"/>
        <scheme val="minor"/>
      </rPr>
      <t>enhance the site’s ecological value and biodiversity</t>
    </r>
  </si>
  <si>
    <r>
      <t>·</t>
    </r>
    <r>
      <rPr>
        <sz val="7"/>
        <color theme="1"/>
        <rFont val="Times New Roman"/>
      </rPr>
      <t xml:space="preserve">       </t>
    </r>
    <r>
      <rPr>
        <sz val="10"/>
        <color theme="1"/>
        <rFont val="Calibri"/>
        <family val="2"/>
        <scheme val="minor"/>
      </rPr>
      <t>support the EU Biodiversity Strategy to halt the loss of biodiversity and ecosystems in Europe by 2020.</t>
    </r>
  </si>
  <si>
    <r>
      <t>·</t>
    </r>
    <r>
      <rPr>
        <sz val="7"/>
        <color theme="1"/>
        <rFont val="Times New Roman"/>
      </rPr>
      <t xml:space="preserve">       </t>
    </r>
    <r>
      <rPr>
        <sz val="10"/>
        <color theme="1"/>
        <rFont val="Calibri"/>
        <family val="2"/>
        <scheme val="minor"/>
      </rPr>
      <t xml:space="preserve">encourage the development of homes with very low energy useand carbon emissions </t>
    </r>
  </si>
  <si>
    <r>
      <t>·</t>
    </r>
    <r>
      <rPr>
        <sz val="7"/>
        <color theme="1"/>
        <rFont val="Times New Roman"/>
      </rPr>
      <t xml:space="preserve">       </t>
    </r>
    <r>
      <rPr>
        <sz val="10"/>
        <color theme="1"/>
        <rFont val="Calibri"/>
        <family val="2"/>
        <scheme val="minor"/>
      </rPr>
      <t>encourage the achievement of the national residential NZEBtargets which becomes mandatory in 2018 for public buildings, including state funded social housing, and for all buildings in 2020.</t>
    </r>
  </si>
  <si>
    <r>
      <t>·</t>
    </r>
    <r>
      <rPr>
        <sz val="7"/>
        <color theme="1"/>
        <rFont val="Times New Roman"/>
      </rPr>
      <t xml:space="preserve">       </t>
    </r>
    <r>
      <rPr>
        <sz val="10"/>
        <color theme="1"/>
        <rFont val="Calibri"/>
        <family val="2"/>
        <scheme val="minor"/>
      </rPr>
      <t>encourage good waste management to reduce the use of resources and embodied impacts in the construction of dwellings.</t>
    </r>
  </si>
  <si>
    <r>
      <t>·</t>
    </r>
    <r>
      <rPr>
        <sz val="7"/>
        <color theme="1"/>
        <rFont val="Times New Roman"/>
      </rPr>
      <t xml:space="preserve">       </t>
    </r>
    <r>
      <rPr>
        <sz val="10"/>
        <color theme="1"/>
        <rFont val="Calibri"/>
        <family val="2"/>
        <scheme val="minor"/>
      </rPr>
      <t>encourage the sourcing of timber from sustainably managed sources</t>
    </r>
  </si>
  <si>
    <r>
      <t>·</t>
    </r>
    <r>
      <rPr>
        <sz val="7"/>
        <color theme="1"/>
        <rFont val="Times New Roman"/>
      </rPr>
      <t xml:space="preserve">       </t>
    </r>
    <r>
      <rPr>
        <sz val="10"/>
        <color theme="1"/>
        <rFont val="Calibri"/>
        <family val="2"/>
        <scheme val="minor"/>
      </rPr>
      <t>support the European Commission in its goal to achieve sustainable sourcing of materials while promoting sustainable economic growth and development</t>
    </r>
  </si>
  <si>
    <r>
      <t>·</t>
    </r>
    <r>
      <rPr>
        <sz val="7"/>
        <color theme="1"/>
        <rFont val="Times New Roman"/>
      </rPr>
      <t xml:space="preserve">       </t>
    </r>
    <r>
      <rPr>
        <sz val="10"/>
        <color theme="1"/>
        <rFont val="Calibri"/>
        <family val="2"/>
        <scheme val="minor"/>
      </rPr>
      <t xml:space="preserve">support the Roadmap to a Resource Efficient Europe </t>
    </r>
  </si>
  <si>
    <r>
      <t>·</t>
    </r>
    <r>
      <rPr>
        <sz val="7"/>
        <color theme="1"/>
        <rFont val="Times New Roman"/>
      </rPr>
      <t xml:space="preserve">       </t>
    </r>
    <r>
      <rPr>
        <sz val="10"/>
        <color theme="1"/>
        <rFont val="Calibri"/>
        <family val="2"/>
        <scheme val="minor"/>
      </rPr>
      <t>reduce the embodied impacts of construction products and materials</t>
    </r>
  </si>
  <si>
    <r>
      <t>·</t>
    </r>
    <r>
      <rPr>
        <sz val="7"/>
        <color theme="1"/>
        <rFont val="Times New Roman"/>
      </rPr>
      <t xml:space="preserve">       </t>
    </r>
    <r>
      <rPr>
        <sz val="10"/>
        <color theme="1"/>
        <rFont val="Calibri"/>
        <family val="2"/>
        <scheme val="minor"/>
      </rPr>
      <t>encourage the use of verified third party environmental product information</t>
    </r>
  </si>
  <si>
    <r>
      <t>·</t>
    </r>
    <r>
      <rPr>
        <sz val="7"/>
        <color theme="1"/>
        <rFont val="Times New Roman"/>
      </rPr>
      <t xml:space="preserve">       </t>
    </r>
    <r>
      <rPr>
        <sz val="10"/>
        <color theme="1"/>
        <rFont val="Calibri"/>
        <family val="2"/>
        <scheme val="minor"/>
      </rPr>
      <t>encourage manufacturers and suppliers to provide more specific information on the embodied impacts of their materials</t>
    </r>
  </si>
  <si>
    <r>
      <t>·</t>
    </r>
    <r>
      <rPr>
        <sz val="7"/>
        <color theme="1"/>
        <rFont val="Times New Roman"/>
      </rPr>
      <t xml:space="preserve">       </t>
    </r>
    <r>
      <rPr>
        <sz val="10"/>
        <color theme="1"/>
        <rFont val="Calibri"/>
        <family val="2"/>
        <scheme val="minor"/>
      </rPr>
      <t>enable practitioners to carry out more accurate assessment of the embodied impacts of products</t>
    </r>
  </si>
  <si>
    <r>
      <t>·</t>
    </r>
    <r>
      <rPr>
        <sz val="7"/>
        <color theme="1"/>
        <rFont val="Times New Roman"/>
      </rPr>
      <t xml:space="preserve">       </t>
    </r>
    <r>
      <rPr>
        <sz val="10"/>
        <color theme="1"/>
        <rFont val="Calibri"/>
        <family val="2"/>
        <scheme val="minor"/>
      </rPr>
      <t>encourage the calculation of embodied impact of housing construction</t>
    </r>
  </si>
  <si>
    <r>
      <t>·</t>
    </r>
    <r>
      <rPr>
        <sz val="7"/>
        <color theme="1"/>
        <rFont val="Times New Roman"/>
      </rPr>
      <t xml:space="preserve">       </t>
    </r>
    <r>
      <rPr>
        <sz val="10"/>
        <color theme="1"/>
        <rFont val="Calibri"/>
        <family val="2"/>
        <scheme val="minor"/>
      </rPr>
      <t>ensure that as operational energyis reduced, the significant embodied impacts involved in construction materials and components are also reduced.</t>
    </r>
  </si>
  <si>
    <r>
      <t>·</t>
    </r>
    <r>
      <rPr>
        <sz val="7"/>
        <color theme="1"/>
        <rFont val="Times New Roman"/>
      </rPr>
      <t xml:space="preserve">       </t>
    </r>
    <r>
      <rPr>
        <sz val="10"/>
        <color theme="1"/>
        <rFont val="Calibri"/>
        <family val="2"/>
        <scheme val="minor"/>
      </rPr>
      <t xml:space="preserve">Design more compact homes to reduce energy consumption and environmental impacts from the construction and maintenance of larger homes. </t>
    </r>
  </si>
  <si>
    <r>
      <t>·</t>
    </r>
    <r>
      <rPr>
        <sz val="7"/>
        <color theme="1"/>
        <rFont val="Times New Roman"/>
      </rPr>
      <t xml:space="preserve">       </t>
    </r>
    <r>
      <rPr>
        <sz val="10"/>
        <color theme="1"/>
        <rFont val="Calibri"/>
        <family val="2"/>
        <scheme val="minor"/>
      </rPr>
      <t xml:space="preserve">ensure good indoor air quality throughout the house with consistent supply of fresh air under all weather conditions </t>
    </r>
  </si>
  <si>
    <r>
      <t>·</t>
    </r>
    <r>
      <rPr>
        <sz val="7"/>
        <color theme="1"/>
        <rFont val="Times New Roman"/>
      </rPr>
      <t xml:space="preserve">       </t>
    </r>
    <r>
      <rPr>
        <sz val="10"/>
        <color theme="1"/>
        <rFont val="Calibri"/>
        <family val="2"/>
        <scheme val="minor"/>
      </rPr>
      <t>prevent discomfort from draughts caused by uncontrolled ventilation</t>
    </r>
  </si>
  <si>
    <r>
      <t>·</t>
    </r>
    <r>
      <rPr>
        <sz val="7"/>
        <color theme="1"/>
        <rFont val="Times New Roman"/>
      </rPr>
      <t xml:space="preserve">       </t>
    </r>
    <r>
      <rPr>
        <sz val="10"/>
        <color theme="1"/>
        <rFont val="Calibri"/>
        <family val="2"/>
        <scheme val="minor"/>
      </rPr>
      <t>limit the moisture content of the air so that it does not contribute to condensation and mould growth</t>
    </r>
  </si>
  <si>
    <r>
      <t>·</t>
    </r>
    <r>
      <rPr>
        <sz val="7"/>
        <color theme="1"/>
        <rFont val="Times New Roman"/>
      </rPr>
      <t xml:space="preserve">       </t>
    </r>
    <r>
      <rPr>
        <sz val="10"/>
        <color theme="1"/>
        <rFont val="Calibri"/>
        <family val="2"/>
        <scheme val="minor"/>
      </rPr>
      <t>limit the concentration of harmful pollutants in the air within the house</t>
    </r>
  </si>
  <si>
    <r>
      <t>·</t>
    </r>
    <r>
      <rPr>
        <sz val="7"/>
        <color theme="1"/>
        <rFont val="Times New Roman"/>
      </rPr>
      <t xml:space="preserve">       </t>
    </r>
    <r>
      <rPr>
        <sz val="10"/>
        <color theme="1"/>
        <rFont val="Calibri"/>
        <family val="2"/>
        <scheme val="minor"/>
      </rPr>
      <t xml:space="preserve">balance good levels of fresh air with heat loss due to ventilation. </t>
    </r>
  </si>
  <si>
    <r>
      <t>·</t>
    </r>
    <r>
      <rPr>
        <sz val="7"/>
        <color theme="1"/>
        <rFont val="Times New Roman"/>
      </rPr>
      <t xml:space="preserve">       </t>
    </r>
    <r>
      <rPr>
        <sz val="10"/>
        <color theme="1"/>
        <rFont val="Calibri"/>
        <family val="2"/>
        <scheme val="minor"/>
      </rPr>
      <t>promote good day lighting and thereby reduce the need for energy to light the home</t>
    </r>
  </si>
  <si>
    <r>
      <t>·</t>
    </r>
    <r>
      <rPr>
        <sz val="7"/>
        <color theme="1"/>
        <rFont val="Times New Roman"/>
      </rPr>
      <t xml:space="preserve">       </t>
    </r>
    <r>
      <rPr>
        <sz val="10"/>
        <color theme="1"/>
        <rFont val="Calibri"/>
        <family val="2"/>
        <scheme val="minor"/>
      </rPr>
      <t>Improve quality of life and mental wellbeing by providing visual delight andday lighting in at least part of the dwelling.</t>
    </r>
  </si>
  <si>
    <r>
      <t>·</t>
    </r>
    <r>
      <rPr>
        <sz val="7"/>
        <color theme="1"/>
        <rFont val="Times New Roman"/>
      </rPr>
      <t xml:space="preserve">       </t>
    </r>
    <r>
      <rPr>
        <sz val="10"/>
        <color theme="1"/>
        <rFont val="Calibri"/>
        <family val="2"/>
        <scheme val="minor"/>
      </rPr>
      <t>ensure that houses and apartments are built to maximize acoustic comfort and provide privacy between homes</t>
    </r>
  </si>
  <si>
    <r>
      <t>·</t>
    </r>
    <r>
      <rPr>
        <sz val="7"/>
        <color theme="1"/>
        <rFont val="Times New Roman"/>
      </rPr>
      <t xml:space="preserve">       </t>
    </r>
    <r>
      <rPr>
        <sz val="10"/>
        <color theme="1"/>
        <rFont val="Calibri"/>
        <family val="2"/>
        <scheme val="minor"/>
      </rPr>
      <t>reduce noise transfer to effect change in the perception of urban dwelling, and therefore encourage better use of land and resources.</t>
    </r>
  </si>
  <si>
    <r>
      <t>·</t>
    </r>
    <r>
      <rPr>
        <sz val="7"/>
        <color theme="1"/>
        <rFont val="Times New Roman"/>
      </rPr>
      <t xml:space="preserve">       </t>
    </r>
    <r>
      <rPr>
        <sz val="10"/>
        <color theme="1"/>
        <rFont val="Calibri"/>
        <family val="2"/>
        <scheme val="minor"/>
      </rPr>
      <t>ensure that homes are designed to avoid a risk of overheating in summer months.</t>
    </r>
  </si>
  <si>
    <r>
      <t>·</t>
    </r>
    <r>
      <rPr>
        <sz val="7"/>
        <color theme="1"/>
        <rFont val="Times New Roman"/>
      </rPr>
      <t xml:space="preserve">       </t>
    </r>
    <r>
      <rPr>
        <sz val="10"/>
        <color theme="1"/>
        <rFont val="Calibri"/>
        <family val="2"/>
        <scheme val="minor"/>
      </rPr>
      <t>ensure that homes are resilient to temperature extremes due to climate change over their lifetime</t>
    </r>
  </si>
  <si>
    <r>
      <t>·</t>
    </r>
    <r>
      <rPr>
        <sz val="7"/>
        <color theme="1"/>
        <rFont val="Times New Roman"/>
      </rPr>
      <t xml:space="preserve">       </t>
    </r>
    <r>
      <rPr>
        <sz val="10"/>
        <color theme="1"/>
        <rFont val="Calibri"/>
        <family val="2"/>
        <scheme val="minor"/>
      </rPr>
      <t>ensure that homes are designed for comfort in winter by avoiding radiant asymmetry from extensiveareas of cold surfaces, and ensure that heating systems can work effectively and efficiently.</t>
    </r>
  </si>
  <si>
    <r>
      <t>·</t>
    </r>
    <r>
      <rPr>
        <sz val="7"/>
        <color theme="1"/>
        <rFont val="Times New Roman"/>
      </rPr>
      <t xml:space="preserve">       </t>
    </r>
    <r>
      <rPr>
        <sz val="10"/>
        <color theme="1"/>
        <rFont val="Calibri"/>
        <family val="2"/>
        <scheme val="minor"/>
      </rPr>
      <t>ensure good indoor air quality and avoid negative impact on occupanthealth from Volatile Organic Compounds (VOCs) contained in construction materials and finishes.</t>
    </r>
  </si>
  <si>
    <r>
      <t>·</t>
    </r>
    <r>
      <rPr>
        <sz val="7"/>
        <color theme="1"/>
        <rFont val="Times New Roman"/>
      </rPr>
      <t xml:space="preserve">       </t>
    </r>
    <r>
      <rPr>
        <sz val="10"/>
        <color theme="1"/>
        <rFont val="Calibri"/>
        <family val="2"/>
        <scheme val="minor"/>
      </rPr>
      <t>encourage a fabric first approach ensuring that the homeowner benefits from reduced heating costs</t>
    </r>
  </si>
  <si>
    <r>
      <t>·</t>
    </r>
    <r>
      <rPr>
        <sz val="7"/>
        <color theme="1"/>
        <rFont val="Times New Roman"/>
      </rPr>
      <t xml:space="preserve">       </t>
    </r>
    <r>
      <rPr>
        <sz val="10"/>
        <color theme="1"/>
        <rFont val="Calibri"/>
        <family val="2"/>
        <scheme val="minor"/>
      </rPr>
      <t>ensure that developments maximise orientation for free heating, and minimise heat loss from the building fabric</t>
    </r>
  </si>
  <si>
    <r>
      <t>·</t>
    </r>
    <r>
      <rPr>
        <sz val="7"/>
        <color theme="1"/>
        <rFont val="Times New Roman"/>
      </rPr>
      <t xml:space="preserve">       </t>
    </r>
    <r>
      <rPr>
        <sz val="10"/>
        <color theme="1"/>
        <rFont val="Calibri"/>
        <family val="2"/>
        <scheme val="minor"/>
      </rPr>
      <t xml:space="preserve">encourage attention to detail to minimise thermal bridging and heat loss due to uncontrolled ventilation. </t>
    </r>
  </si>
  <si>
    <r>
      <t>·</t>
    </r>
    <r>
      <rPr>
        <sz val="7"/>
        <color rgb="FF000000"/>
        <rFont val="Times New Roman"/>
      </rPr>
      <t xml:space="preserve">       </t>
    </r>
    <r>
      <rPr>
        <sz val="10"/>
        <color rgb="FF000000"/>
        <rFont val="Calibri"/>
        <family val="2"/>
        <scheme val="minor"/>
      </rPr>
      <t>provide transparent cost information on the likely energy costs of the home. These are based on the calculated costs for heating, hot water and electricity, including electrical plug loads requirements, and the usable contribution from renewable energy systems including any  available feed in tariffs.</t>
    </r>
  </si>
  <si>
    <r>
      <t>·</t>
    </r>
    <r>
      <rPr>
        <sz val="7"/>
        <color theme="1"/>
        <rFont val="Times New Roman"/>
      </rPr>
      <t xml:space="preserve">       </t>
    </r>
    <r>
      <rPr>
        <sz val="10"/>
        <color theme="1"/>
        <rFont val="Calibri"/>
        <family val="2"/>
        <scheme val="minor"/>
      </rPr>
      <t>ensure resource and space efficient design that balances area efficiency with long term flexibility</t>
    </r>
  </si>
  <si>
    <r>
      <t>·</t>
    </r>
    <r>
      <rPr>
        <sz val="7"/>
        <color theme="1"/>
        <rFont val="Times New Roman"/>
      </rPr>
      <t xml:space="preserve">       </t>
    </r>
    <r>
      <rPr>
        <sz val="10"/>
        <color theme="1"/>
        <rFont val="Calibri"/>
        <family val="2"/>
        <scheme val="minor"/>
      </rPr>
      <t>ensure flexibility is designed in, to allow homes to be adaptable for occupants needs through their lives</t>
    </r>
  </si>
  <si>
    <r>
      <t>·</t>
    </r>
    <r>
      <rPr>
        <sz val="7"/>
        <color theme="1"/>
        <rFont val="Times New Roman"/>
      </rPr>
      <t xml:space="preserve">       </t>
    </r>
    <r>
      <rPr>
        <sz val="10"/>
        <color theme="1"/>
        <rFont val="Calibri"/>
        <family val="2"/>
        <scheme val="minor"/>
      </rPr>
      <t>allow smaller homes to easily expand to accommodate increased occupants or changing function</t>
    </r>
  </si>
  <si>
    <r>
      <t>·</t>
    </r>
    <r>
      <rPr>
        <sz val="7"/>
        <color theme="1"/>
        <rFont val="Times New Roman"/>
      </rPr>
      <t xml:space="preserve">       </t>
    </r>
    <r>
      <rPr>
        <sz val="10"/>
        <color theme="1"/>
        <rFont val="Calibri"/>
        <family val="2"/>
        <scheme val="minor"/>
      </rPr>
      <t>future proof larger homes to allow reconfiguration for changing circumstances</t>
    </r>
  </si>
  <si>
    <r>
      <t>·</t>
    </r>
    <r>
      <rPr>
        <sz val="7"/>
        <color theme="1"/>
        <rFont val="Times New Roman"/>
      </rPr>
      <t xml:space="preserve">       </t>
    </r>
    <r>
      <rPr>
        <sz val="10"/>
        <color theme="1"/>
        <rFont val="Calibri"/>
        <family val="2"/>
        <scheme val="minor"/>
      </rPr>
      <t>raise awareness and inspire people to think differently about the benefits of universally designed homes. The criteria selected have been based on the four key principles of the Universal Design system: Integrating into the neighbourhood, easy to approach, enter and move about in, easy to understand, use and manage and flexible, cost effective and adaptable over time.</t>
    </r>
  </si>
  <si>
    <r>
      <t>·</t>
    </r>
    <r>
      <rPr>
        <sz val="7"/>
        <color theme="1"/>
        <rFont val="Times New Roman"/>
      </rPr>
      <t xml:space="preserve">       </t>
    </r>
    <r>
      <rPr>
        <sz val="10"/>
        <color theme="1"/>
        <rFont val="Calibri"/>
        <family val="2"/>
        <scheme val="minor"/>
      </rPr>
      <t>provide occupants with easy to understand information on their energy and water use, and to pinpoint where heavy energy or water use is occurring.</t>
    </r>
  </si>
  <si>
    <r>
      <t>·</t>
    </r>
    <r>
      <rPr>
        <sz val="7"/>
        <color theme="1"/>
        <rFont val="Times New Roman"/>
      </rPr>
      <t xml:space="preserve">       </t>
    </r>
    <r>
      <rPr>
        <sz val="10"/>
        <color theme="1"/>
        <rFont val="Calibri"/>
        <family val="2"/>
        <scheme val="minor"/>
      </rPr>
      <t>allow occupants to use electricity when it is most cost effective in the future (dependent on the introduction of smart energy tariffs).</t>
    </r>
  </si>
  <si>
    <r>
      <t>·</t>
    </r>
    <r>
      <rPr>
        <sz val="7"/>
        <color theme="1"/>
        <rFont val="Times New Roman"/>
      </rPr>
      <t xml:space="preserve">       </t>
    </r>
    <r>
      <rPr>
        <sz val="10"/>
        <color theme="1"/>
        <rFont val="Calibri"/>
        <family val="2"/>
        <scheme val="minor"/>
      </rPr>
      <t>promote the provision or purchase of energy efficient appliances in the home, encouraging the reduction of CO</t>
    </r>
    <r>
      <rPr>
        <vertAlign val="subscript"/>
        <sz val="10"/>
        <color theme="1"/>
        <rFont val="Calibri"/>
        <scheme val="minor"/>
      </rPr>
      <t xml:space="preserve">2 </t>
    </r>
    <r>
      <rPr>
        <sz val="10"/>
        <color theme="1"/>
        <rFont val="Calibri"/>
        <family val="2"/>
        <scheme val="minor"/>
      </rPr>
      <t>emissions.</t>
    </r>
  </si>
  <si>
    <r>
      <t>·</t>
    </r>
    <r>
      <rPr>
        <sz val="7"/>
        <color theme="1"/>
        <rFont val="Times New Roman"/>
      </rPr>
      <t xml:space="preserve">       </t>
    </r>
    <r>
      <rPr>
        <sz val="10"/>
        <color theme="1"/>
        <rFont val="Calibri"/>
        <family val="2"/>
        <scheme val="minor"/>
      </rPr>
      <t>encourage careful quality construction to minimise heat loss due to air infiltration</t>
    </r>
  </si>
  <si>
    <r>
      <t>·</t>
    </r>
    <r>
      <rPr>
        <sz val="7"/>
        <color theme="1"/>
        <rFont val="Times New Roman"/>
      </rPr>
      <t xml:space="preserve">       </t>
    </r>
    <r>
      <rPr>
        <sz val="10"/>
        <color theme="1"/>
        <rFont val="Calibri"/>
        <family val="2"/>
        <scheme val="minor"/>
      </rPr>
      <t>avoid damage to building structure over its lifetime due to interstitial condensation.</t>
    </r>
  </si>
  <si>
    <r>
      <t>·</t>
    </r>
    <r>
      <rPr>
        <sz val="7"/>
        <color theme="1"/>
        <rFont val="Times New Roman"/>
      </rPr>
      <t xml:space="preserve">       </t>
    </r>
    <r>
      <rPr>
        <sz val="10"/>
        <color theme="1"/>
        <rFont val="Calibri"/>
        <family val="2"/>
        <scheme val="minor"/>
      </rPr>
      <t>encourage the careful detailing of building junctions to minimise thermal bridging and resultant heat loss.</t>
    </r>
  </si>
  <si>
    <r>
      <t>·</t>
    </r>
    <r>
      <rPr>
        <sz val="7"/>
        <color theme="1"/>
        <rFont val="Times New Roman"/>
      </rPr>
      <t xml:space="preserve">       </t>
    </r>
    <r>
      <rPr>
        <sz val="10"/>
        <color theme="1"/>
        <rFont val="Calibri"/>
        <family val="2"/>
        <scheme val="minor"/>
      </rPr>
      <t>encourage proper assessment of condensation risk at junctions</t>
    </r>
  </si>
  <si>
    <r>
      <t>·</t>
    </r>
    <r>
      <rPr>
        <sz val="7"/>
        <color theme="1"/>
        <rFont val="Times New Roman"/>
      </rPr>
      <t xml:space="preserve">       </t>
    </r>
    <r>
      <rPr>
        <sz val="10"/>
        <color theme="1"/>
        <rFont val="Calibri"/>
        <family val="2"/>
        <scheme val="minor"/>
      </rPr>
      <t>encourage a record of all as built details by creating a full digital photographic record of all junctions</t>
    </r>
  </si>
  <si>
    <r>
      <t>·</t>
    </r>
    <r>
      <rPr>
        <sz val="7"/>
        <color theme="1"/>
        <rFont val="Times New Roman"/>
      </rPr>
      <t xml:space="preserve">       </t>
    </r>
    <r>
      <rPr>
        <sz val="10"/>
        <color theme="1"/>
        <rFont val="Calibri"/>
        <family val="2"/>
        <scheme val="minor"/>
      </rPr>
      <t xml:space="preserve">encourage post completion thermographic imaging as a quality assurance measure and to allow remediation of any defects. </t>
    </r>
  </si>
  <si>
    <r>
      <t>·</t>
    </r>
    <r>
      <rPr>
        <sz val="7"/>
        <color theme="1"/>
        <rFont val="Times New Roman"/>
      </rPr>
      <t xml:space="preserve">       </t>
    </r>
    <r>
      <rPr>
        <sz val="10"/>
        <color theme="1"/>
        <rFont val="Calibri"/>
        <family val="2"/>
        <scheme val="minor"/>
      </rPr>
      <t>minimise the gap in performance between design and construction by ensuring that members of the construction team at all levels are engaging in continual professional development and are able to deliver quality low energy construction</t>
    </r>
  </si>
  <si>
    <r>
      <t>·</t>
    </r>
    <r>
      <rPr>
        <sz val="7"/>
        <color theme="1"/>
        <rFont val="Times New Roman"/>
      </rPr>
      <t xml:space="preserve">       </t>
    </r>
    <r>
      <rPr>
        <sz val="10"/>
        <color theme="1"/>
        <rFont val="Calibri"/>
        <family val="2"/>
        <scheme val="minor"/>
      </rPr>
      <t>encourage all construction trades and operatives on site to engage in upskilling/training</t>
    </r>
  </si>
  <si>
    <r>
      <t>·</t>
    </r>
    <r>
      <rPr>
        <sz val="7"/>
        <color theme="1"/>
        <rFont val="Times New Roman"/>
      </rPr>
      <t xml:space="preserve">       </t>
    </r>
    <r>
      <rPr>
        <sz val="10"/>
        <color theme="1"/>
        <rFont val="Calibri"/>
        <family val="2"/>
        <scheme val="minor"/>
      </rPr>
      <t>encourage better communication and systems thinking on site.</t>
    </r>
  </si>
  <si>
    <r>
      <t>·</t>
    </r>
    <r>
      <rPr>
        <sz val="7"/>
        <color theme="1"/>
        <rFont val="Times New Roman"/>
      </rPr>
      <t xml:space="preserve">       </t>
    </r>
    <r>
      <rPr>
        <sz val="10"/>
        <color theme="1"/>
        <rFont val="Calibri"/>
        <family val="2"/>
        <scheme val="minor"/>
      </rPr>
      <t>encourage clients to appointqualified professionals that have appropriate knowledge and skills throughout all phases of design and construction</t>
    </r>
  </si>
  <si>
    <r>
      <t>·</t>
    </r>
    <r>
      <rPr>
        <sz val="7"/>
        <color theme="1"/>
        <rFont val="Times New Roman"/>
      </rPr>
      <t xml:space="preserve">       </t>
    </r>
    <r>
      <rPr>
        <sz val="10"/>
        <color theme="1"/>
        <rFont val="Calibri"/>
        <family val="2"/>
        <scheme val="minor"/>
      </rPr>
      <t>ensure proper attention is given to aesthetic design, urban design and place making</t>
    </r>
  </si>
  <si>
    <r>
      <t>·</t>
    </r>
    <r>
      <rPr>
        <sz val="7"/>
        <color theme="1"/>
        <rFont val="Times New Roman"/>
      </rPr>
      <t xml:space="preserve">       </t>
    </r>
    <r>
      <rPr>
        <sz val="10"/>
        <color theme="1"/>
        <rFont val="Calibri"/>
        <family val="2"/>
        <scheme val="minor"/>
      </rPr>
      <t>ensure that technical skills are integrated into the early design phase and throughout the developed design and construction detailing</t>
    </r>
  </si>
  <si>
    <r>
      <t>·</t>
    </r>
    <r>
      <rPr>
        <sz val="7"/>
        <color theme="1"/>
        <rFont val="Times New Roman"/>
      </rPr>
      <t xml:space="preserve">       </t>
    </r>
    <r>
      <rPr>
        <sz val="10"/>
        <color theme="1"/>
        <rFont val="Calibri"/>
        <family val="2"/>
        <scheme val="minor"/>
      </rPr>
      <t>encourage upskilling amongst design professionals and to reduce the performance gap between design and constructed dwellings</t>
    </r>
  </si>
  <si>
    <r>
      <t>·</t>
    </r>
    <r>
      <rPr>
        <sz val="7"/>
        <color theme="1"/>
        <rFont val="Times New Roman"/>
      </rPr>
      <t xml:space="preserve">       </t>
    </r>
    <r>
      <rPr>
        <sz val="10"/>
        <color theme="1"/>
        <rFont val="Calibri"/>
        <family val="2"/>
        <scheme val="minor"/>
      </rPr>
      <t xml:space="preserve">make sure that heating, ventilation and renewable systems are properly commissioned to ensure that they are working at maximum efficiency. </t>
    </r>
  </si>
  <si>
    <r>
      <t>·</t>
    </r>
    <r>
      <rPr>
        <sz val="7"/>
        <color theme="1"/>
        <rFont val="Times New Roman"/>
      </rPr>
      <t xml:space="preserve">       </t>
    </r>
    <r>
      <rPr>
        <sz val="10"/>
        <color theme="1"/>
        <rFont val="Calibri"/>
        <family val="2"/>
        <scheme val="minor"/>
      </rPr>
      <t>provide information to homeowners on how to best manage their home to reduce the environmental impact during the operation of the home, and ensure that integrated systems, such as heating and ventilation, are maintained and run correctly</t>
    </r>
  </si>
  <si>
    <r>
      <t>·</t>
    </r>
    <r>
      <rPr>
        <sz val="7"/>
        <color theme="1"/>
        <rFont val="Times New Roman"/>
      </rPr>
      <t xml:space="preserve">       </t>
    </r>
    <r>
      <rPr>
        <sz val="10"/>
        <color theme="1"/>
        <rFont val="Calibri"/>
        <family val="2"/>
        <scheme val="minor"/>
      </rPr>
      <t>provide support to homeowners for period after they move into their homes.</t>
    </r>
  </si>
  <si>
    <r>
      <t>·</t>
    </r>
    <r>
      <rPr>
        <sz val="7"/>
        <color theme="1"/>
        <rFont val="Times New Roman"/>
      </rPr>
      <t xml:space="preserve">       </t>
    </r>
    <r>
      <rPr>
        <sz val="10"/>
        <color theme="1"/>
        <rFont val="Calibri"/>
        <family val="2"/>
        <scheme val="minor"/>
      </rPr>
      <t>encourage the location of development close to existing transport but also to encourage the inclusion of alternative transportation modes in new development</t>
    </r>
  </si>
  <si>
    <r>
      <t>·</t>
    </r>
    <r>
      <rPr>
        <sz val="7"/>
        <color theme="1"/>
        <rFont val="Times New Roman"/>
      </rPr>
      <t xml:space="preserve">       </t>
    </r>
    <r>
      <rPr>
        <sz val="10"/>
        <color theme="1"/>
        <rFont val="Calibri"/>
        <family val="2"/>
        <scheme val="minor"/>
      </rPr>
      <t>define the effective and shortest distance in meters from the assessed home to local public means of transportation</t>
    </r>
  </si>
  <si>
    <t>WINTER COMFORT - RADIANT ASYMMETRY</t>
  </si>
  <si>
    <t>SURFACE WATER RUN-OFF</t>
  </si>
  <si>
    <t>ENERGY USE *</t>
  </si>
  <si>
    <t>ENVIRONMENTAL PRODUCT DECLARATION</t>
  </si>
  <si>
    <t>WALKABLE NEIGHBOURHOODS</t>
  </si>
  <si>
    <t>SMART MONITORING OF ENERGY, HEAT AND WATER</t>
  </si>
  <si>
    <t>COMMISSIONING OF SERVICES</t>
  </si>
  <si>
    <t>ACCESSIBILITY OF PUBLIC TRANSPORT STOPS</t>
  </si>
  <si>
    <t>ACCESSIBILITY TO TRAIN STATION</t>
  </si>
  <si>
    <t>AVAILABILITY OF LOW-EMISSION TRANSPORT OPTIONS</t>
  </si>
  <si>
    <t>LOCAL SHOPS</t>
  </si>
  <si>
    <t>EDUCATION FACILITIES</t>
  </si>
  <si>
    <t>PUBLIC ADMINISTRATION FACILITIES</t>
  </si>
  <si>
    <t>MEDICAL CARE FACILITIES</t>
  </si>
  <si>
    <t>SPORT FACILITIES</t>
  </si>
  <si>
    <t>LEISURE FACILITIES</t>
  </si>
  <si>
    <t>OTHER SERVICES</t>
  </si>
  <si>
    <t>Net space heating demand
 DEAP≤</t>
  </si>
  <si>
    <t>HPI - HOME PERFORMANCE INDEX</t>
  </si>
  <si>
    <t>ENVIRONMENT CATEGORY</t>
  </si>
  <si>
    <t>HEALTH AND WELLBEING CATEGORY</t>
  </si>
  <si>
    <t>ECONOMIC CATEGORY</t>
  </si>
  <si>
    <t>QUALITY ASSURANCE CATEGORY</t>
  </si>
  <si>
    <t>SUSTAINABLE LOCATION</t>
  </si>
  <si>
    <t>Location</t>
  </si>
  <si>
    <t>Health</t>
  </si>
  <si>
    <t>Quality</t>
  </si>
  <si>
    <t>BER</t>
  </si>
  <si>
    <t>INDICATOR + SUB-INDICATOR</t>
  </si>
  <si>
    <t>HOME PERFORMANCE INDEX</t>
  </si>
  <si>
    <t>Detached or Semi-detached house or Terrace</t>
  </si>
  <si>
    <t>ENERGY COSTS</t>
  </si>
  <si>
    <t>Oven or hob</t>
  </si>
  <si>
    <t>EN 7.1</t>
  </si>
  <si>
    <t>EN 7.2</t>
  </si>
  <si>
    <t>WASTE MANAGEMENT DURING CONSTRUCTION</t>
  </si>
  <si>
    <t>ORGANIC AND RECYCLED WASTE MANAGEMENT</t>
  </si>
  <si>
    <t xml:space="preserve">Development of C&amp;D plan + Implementation of C&amp;D plan + Final report </t>
  </si>
  <si>
    <t>Development of C&amp;D plan + Implementation of C&amp;D plan</t>
  </si>
  <si>
    <t xml:space="preserve">Final report </t>
  </si>
  <si>
    <t>EN 13.0</t>
  </si>
  <si>
    <t>Dynamic simulation Calculation demonstrating that the  internal resultant temperature. In all occupied rooms do not exceed an operative temperature of 26 ˚C for more than 3% of the annual occupied annual hours</t>
  </si>
  <si>
    <r>
      <t>Static calculation in PHPP or other software that temperature does not exceed 25</t>
    </r>
    <r>
      <rPr>
        <vertAlign val="superscript"/>
        <sz val="12"/>
        <color theme="1"/>
        <rFont val="Calibri (Body)"/>
      </rPr>
      <t>o</t>
    </r>
    <r>
      <rPr>
        <sz val="12"/>
        <color theme="1"/>
        <rFont val="Calibri"/>
        <family val="2"/>
        <scheme val="minor"/>
      </rPr>
      <t>C for more than 5% of the occupied period</t>
    </r>
  </si>
  <si>
    <t>INNOVATION / EXEMPLARY PERFORMANCE</t>
  </si>
  <si>
    <t>3 Innovations or 3 exemplary performance</t>
  </si>
  <si>
    <t>2 Innovations or 2 exemplary performance</t>
  </si>
  <si>
    <t>1 Innovation or 1 exemplary performance</t>
  </si>
  <si>
    <t>Score</t>
  </si>
  <si>
    <t xml:space="preserve">                   Detached / Semi detached                                            Mid terrace /Apartment</t>
  </si>
  <si>
    <t>Level 3 - There is no combustion of fuels on site for heating or hot water</t>
  </si>
  <si>
    <t>Level 2 - Dedicated biomass boiler ≤200mg/kWh NOx is used and the location is defined as rural or gas boiler ≤40mg/kWh Nox</t>
  </si>
  <si>
    <t>Level 1 - No storage or combustion of oil on site (MANDATORY)</t>
  </si>
  <si>
    <t>LOCAL AIR AND GROUND POLLUTION FROM COMBUSTION OF FUELS *</t>
  </si>
  <si>
    <t>Level 2 - Whole window calculation including frame &lt; 1.1w/m2/k and for sliding door &lt;1.4w/m2/k</t>
  </si>
  <si>
    <t>Level 1 - U Value Centre of pane glazing for windows &lt; 1.1w/m2/k</t>
  </si>
  <si>
    <t>00/00/2018</t>
  </si>
  <si>
    <t>Rating*</t>
  </si>
  <si>
    <t>*</t>
  </si>
  <si>
    <t xml:space="preserve">Please note that in 2017 the rating scale is changing to a simpler A, B, C rating with the A+++. A++, A+ system to be phased out. </t>
  </si>
  <si>
    <t>A OR A+++</t>
  </si>
  <si>
    <t>B OR A++</t>
  </si>
  <si>
    <t>C OR A+</t>
  </si>
  <si>
    <t>D OR A</t>
  </si>
  <si>
    <t>All mandatory items and at least 1 voluntary items have been achieved</t>
  </si>
  <si>
    <t>5 mandatory items and at least 1 voluntary items have been achieved</t>
  </si>
  <si>
    <t>4 mandatory items and at least 1 voluntary have been achieved</t>
  </si>
  <si>
    <t>BER (kWh/m2/yr) 
value by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</si>
</sst>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_-* #,##0.00_-;\-* #,##0.00_-;_-* &quot;-&quot;??_-;_-@_-"/>
    <numFmt numFmtId="165" formatCode="0.0"/>
    <numFmt numFmtId="166" formatCode="0.0%"/>
    <numFmt numFmtId="167" formatCode="0.0000000000"/>
    <numFmt numFmtId="168" formatCode="_-* #,##0.00_-;\-* #,##0.00_-;_-* \-??_-;_-@_-"/>
    <numFmt numFmtId="169" formatCode="_(&quot;$&quot;* #,##0.00_);_(&quot;$&quot;* \(#,##0.00\);_(&quot;$&quot;* &quot;-&quot;??_);_(@_)"/>
    <numFmt numFmtId="170" formatCode="_-\€* #,##0.00_-;&quot;-€&quot;* #,##0.00_-;_-\€* \-??_-;_-@_-"/>
    <numFmt numFmtId="171" formatCode="&quot;$&quot;#,##0_);\(&quot;$&quot;#,##0\)"/>
    <numFmt numFmtId="172" formatCode="&quot;$&quot;#,##0_);[Red]\(&quot;$&quot;#,##0\)"/>
    <numFmt numFmtId="173" formatCode="m/d"/>
    <numFmt numFmtId="174" formatCode="&quot;$&quot;#,##0.00000"/>
    <numFmt numFmtId="175" formatCode="_-* #,##0.0_-;\-* #,##0.0_-;_-* &quot;-&quot;??_-;_-@_-"/>
    <numFmt numFmtId="176" formatCode="#,##0.00&quot; $&quot;;\-#,##0.00&quot; $&quot;"/>
    <numFmt numFmtId="177" formatCode="0.00_)"/>
    <numFmt numFmtId="178" formatCode="&quot;$&quot;#,##0.00_);\(&quot;$&quot;#,##0.00\)"/>
    <numFmt numFmtId="179" formatCode="&quot;$&quot;#,##0.00\ ;[Red]\(&quot;$&quot;#,##0.00\)"/>
    <numFmt numFmtId="180" formatCode="&quot;$&quot;#,##0.0000"/>
    <numFmt numFmtId="181" formatCode="0.000"/>
  </numFmts>
  <fonts count="152"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name val="Calibri"/>
      <family val="2"/>
    </font>
    <font>
      <b/>
      <sz val="12"/>
      <color indexed="8"/>
      <name val="Calibri"/>
      <family val="2"/>
    </font>
    <font>
      <sz val="14"/>
      <name val="Calibri"/>
      <family val="2"/>
    </font>
    <font>
      <sz val="12"/>
      <color indexed="81"/>
      <name val="Calibri"/>
      <family val="2"/>
    </font>
    <font>
      <b/>
      <sz val="14"/>
      <name val="Calibri"/>
      <family val="2"/>
    </font>
    <font>
      <sz val="14"/>
      <name val="Times New Roman"/>
      <family val="1"/>
    </font>
    <font>
      <sz val="12"/>
      <color indexed="8"/>
      <name val="Calibri"/>
      <family val="2"/>
    </font>
    <font>
      <sz val="16"/>
      <name val="Calibri"/>
      <family val="2"/>
    </font>
    <font>
      <sz val="12"/>
      <name val="Calibri"/>
      <family val="2"/>
    </font>
    <font>
      <u/>
      <sz val="16"/>
      <name val="Calibri"/>
      <family val="2"/>
    </font>
    <font>
      <vertAlign val="superscript"/>
      <sz val="16"/>
      <name val="Calibri"/>
      <family val="2"/>
    </font>
    <font>
      <sz val="14"/>
      <name val="Calibri"/>
      <family val="2"/>
    </font>
    <font>
      <u/>
      <sz val="14"/>
      <name val="Calibri"/>
      <family val="2"/>
    </font>
    <font>
      <sz val="10"/>
      <name val="Times New Roman"/>
      <family val="1"/>
    </font>
    <font>
      <sz val="10"/>
      <name val="Arial"/>
      <family val="2"/>
    </font>
    <font>
      <b/>
      <sz val="10"/>
      <name val="Arial"/>
      <family val="2"/>
    </font>
    <font>
      <vertAlign val="superscript"/>
      <sz val="12"/>
      <color indexed="8"/>
      <name val="Calibri"/>
      <family val="2"/>
    </font>
    <font>
      <sz val="11"/>
      <color indexed="8"/>
      <name val="Calibri"/>
      <family val="2"/>
    </font>
    <font>
      <sz val="9"/>
      <name val="Times New Roman"/>
      <family val="1"/>
    </font>
    <font>
      <sz val="10"/>
      <name val="Geneva"/>
    </font>
    <font>
      <sz val="8"/>
      <name val="Palatino"/>
      <family val="1"/>
    </font>
    <font>
      <sz val="11"/>
      <name val="??"/>
      <family val="3"/>
    </font>
    <font>
      <sz val="12"/>
      <name val="Arial"/>
      <family val="2"/>
    </font>
    <font>
      <sz val="7"/>
      <name val="Palatino"/>
      <family val="1"/>
    </font>
    <font>
      <sz val="8"/>
      <name val="Arial"/>
      <family val="2"/>
    </font>
    <font>
      <sz val="6"/>
      <color indexed="16"/>
      <name val="Palatino"/>
      <family val="1"/>
    </font>
    <font>
      <sz val="10"/>
      <color indexed="12"/>
      <name val="Arial"/>
      <family val="2"/>
    </font>
    <font>
      <u/>
      <sz val="11"/>
      <color indexed="12"/>
      <name val="Calibri"/>
      <family val="2"/>
    </font>
    <font>
      <u/>
      <sz val="10"/>
      <color indexed="12"/>
      <name val="Arial"/>
      <family val="2"/>
    </font>
    <font>
      <sz val="7"/>
      <name val="Small Fonts"/>
      <family val="2"/>
    </font>
    <font>
      <b/>
      <i/>
      <sz val="16"/>
      <name val="Helvetica"/>
    </font>
    <font>
      <sz val="10"/>
      <color indexed="16"/>
      <name val="Helvetica-Black"/>
    </font>
    <font>
      <b/>
      <sz val="12"/>
      <name val="Arial"/>
      <family val="2"/>
    </font>
    <font>
      <b/>
      <sz val="8"/>
      <name val="Arial"/>
      <family val="2"/>
    </font>
    <font>
      <b/>
      <sz val="10"/>
      <color indexed="9"/>
      <name val="Arial"/>
      <family val="2"/>
    </font>
    <font>
      <b/>
      <sz val="9"/>
      <name val="Arial"/>
      <family val="2"/>
    </font>
    <font>
      <b/>
      <sz val="9"/>
      <name val="Palatino"/>
      <family val="1"/>
    </font>
    <font>
      <sz val="9"/>
      <color indexed="21"/>
      <name val="Helvetica-Black"/>
    </font>
    <font>
      <sz val="9"/>
      <name val="Helvetica-Black"/>
    </font>
    <font>
      <sz val="8"/>
      <color indexed="12"/>
      <name val="Arial"/>
      <family val="2"/>
    </font>
    <font>
      <b/>
      <sz val="11"/>
      <name val="Arial"/>
      <family val="2"/>
    </font>
    <font>
      <sz val="12"/>
      <color theme="1"/>
      <name val="Calibri"/>
      <family val="2"/>
      <scheme val="minor"/>
    </font>
    <font>
      <sz val="12"/>
      <color theme="0"/>
      <name val="Calibri"/>
      <family val="2"/>
      <scheme val="minor"/>
    </font>
    <font>
      <b/>
      <sz val="12"/>
      <color theme="0"/>
      <name val="Calibri"/>
      <family val="2"/>
      <scheme val="minor"/>
    </font>
    <font>
      <sz val="11"/>
      <color theme="1"/>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b/>
      <sz val="20"/>
      <color theme="1"/>
      <name val="Calibri"/>
      <family val="2"/>
      <scheme val="minor"/>
    </font>
    <font>
      <b/>
      <sz val="20"/>
      <color theme="0"/>
      <name val="Calibri"/>
      <family val="2"/>
      <scheme val="minor"/>
    </font>
    <font>
      <sz val="9"/>
      <color theme="1"/>
      <name val="Calibri"/>
      <family val="2"/>
      <scheme val="minor"/>
    </font>
    <font>
      <sz val="14"/>
      <color theme="1"/>
      <name val="Calibri"/>
      <family val="2"/>
      <scheme val="minor"/>
    </font>
    <font>
      <b/>
      <sz val="14"/>
      <color theme="0"/>
      <name val="Calibri"/>
      <family val="2"/>
      <scheme val="minor"/>
    </font>
    <font>
      <b/>
      <sz val="16"/>
      <color theme="0"/>
      <name val="Arial"/>
      <family val="2"/>
    </font>
    <font>
      <b/>
      <sz val="16"/>
      <color theme="1"/>
      <name val="Calibri"/>
      <family val="2"/>
      <scheme val="minor"/>
    </font>
    <font>
      <b/>
      <sz val="24"/>
      <color theme="0"/>
      <name val="Calibri"/>
      <family val="2"/>
      <scheme val="minor"/>
    </font>
    <font>
      <b/>
      <sz val="14"/>
      <color theme="1"/>
      <name val="Calibri"/>
      <family val="2"/>
      <scheme val="minor"/>
    </font>
    <font>
      <b/>
      <sz val="14"/>
      <color rgb="FFFF0000"/>
      <name val="Calibri"/>
      <family val="2"/>
      <scheme val="minor"/>
    </font>
    <font>
      <sz val="14"/>
      <color rgb="FFFF0000"/>
      <name val="Calibri"/>
      <family val="2"/>
      <scheme val="minor"/>
    </font>
    <font>
      <b/>
      <sz val="16"/>
      <color theme="0"/>
      <name val="Calibri"/>
      <family val="2"/>
      <scheme val="minor"/>
    </font>
    <font>
      <sz val="16"/>
      <color theme="0"/>
      <name val="Calibri"/>
      <family val="2"/>
      <scheme val="minor"/>
    </font>
    <font>
      <sz val="12"/>
      <color theme="1"/>
      <name val="Calibri"/>
      <family val="2"/>
    </font>
    <font>
      <sz val="16"/>
      <color theme="1"/>
      <name val="Calibri"/>
      <family val="2"/>
      <scheme val="minor"/>
    </font>
    <font>
      <b/>
      <sz val="11"/>
      <color theme="0"/>
      <name val="Calibri"/>
      <family val="2"/>
      <scheme val="minor"/>
    </font>
    <font>
      <sz val="14"/>
      <name val="Calibri"/>
      <family val="2"/>
      <scheme val="minor"/>
    </font>
    <font>
      <sz val="10"/>
      <color rgb="FF000000"/>
      <name val="Calibri"/>
      <family val="2"/>
      <scheme val="minor"/>
    </font>
    <font>
      <sz val="12"/>
      <name val="Calibri"/>
      <family val="2"/>
      <scheme val="minor"/>
    </font>
    <font>
      <sz val="12"/>
      <color rgb="FF000000"/>
      <name val="Calibri"/>
      <family val="2"/>
      <scheme val="minor"/>
    </font>
    <font>
      <sz val="10"/>
      <color theme="1"/>
      <name val="Times New Roman"/>
      <family val="1"/>
    </font>
    <font>
      <b/>
      <sz val="14"/>
      <color theme="0"/>
      <name val="Calibri"/>
      <family val="2"/>
    </font>
    <font>
      <b/>
      <sz val="14"/>
      <color rgb="FFFFFFFF"/>
      <name val="Calibri"/>
      <family val="2"/>
      <scheme val="minor"/>
    </font>
    <font>
      <b/>
      <sz val="30"/>
      <color theme="0"/>
      <name val="Calibri"/>
      <family val="2"/>
    </font>
    <font>
      <sz val="14"/>
      <color theme="0"/>
      <name val="Times New Roman"/>
      <family val="1"/>
    </font>
    <font>
      <b/>
      <sz val="22"/>
      <color theme="0"/>
      <name val="Calibri"/>
      <family val="2"/>
    </font>
    <font>
      <sz val="11"/>
      <color rgb="FF000000"/>
      <name val="Calibri"/>
      <family val="2"/>
    </font>
    <font>
      <b/>
      <sz val="20"/>
      <color rgb="FFFF0000"/>
      <name val="Calibri"/>
      <family val="2"/>
      <scheme val="minor"/>
    </font>
    <font>
      <b/>
      <sz val="14"/>
      <color theme="6" tint="-0.499984740745262"/>
      <name val="Calibri"/>
      <family val="2"/>
    </font>
    <font>
      <sz val="14"/>
      <color theme="1"/>
      <name val="Calibri"/>
      <family val="2"/>
    </font>
    <font>
      <b/>
      <sz val="7"/>
      <color theme="1"/>
      <name val="Calibri"/>
      <family val="2"/>
      <scheme val="minor"/>
    </font>
    <font>
      <b/>
      <sz val="11"/>
      <color theme="1"/>
      <name val="Calibri"/>
      <family val="2"/>
      <scheme val="minor"/>
    </font>
    <font>
      <sz val="20"/>
      <color theme="1"/>
      <name val="Calibri"/>
      <family val="2"/>
      <scheme val="minor"/>
    </font>
    <font>
      <sz val="11"/>
      <color theme="0"/>
      <name val="Calibri"/>
      <family val="2"/>
      <scheme val="minor"/>
    </font>
    <font>
      <sz val="12"/>
      <color theme="0" tint="-4.9989318521683403E-2"/>
      <name val="Calibri"/>
      <family val="2"/>
      <scheme val="minor"/>
    </font>
    <font>
      <sz val="6"/>
      <color theme="1"/>
      <name val="Calibri"/>
      <family val="2"/>
      <scheme val="minor"/>
    </font>
    <font>
      <u/>
      <sz val="10"/>
      <color theme="10"/>
      <name val="Calibri"/>
      <family val="2"/>
      <scheme val="minor"/>
    </font>
    <font>
      <sz val="10"/>
      <color theme="1"/>
      <name val="Calibri"/>
      <family val="2"/>
      <scheme val="minor"/>
    </font>
    <font>
      <b/>
      <sz val="12"/>
      <name val="Calibri"/>
      <family val="2"/>
      <scheme val="minor"/>
    </font>
    <font>
      <b/>
      <sz val="12"/>
      <color rgb="FFFFFFFF"/>
      <name val="Calibri"/>
      <family val="2"/>
      <scheme val="minor"/>
    </font>
    <font>
      <sz val="14"/>
      <color rgb="FF000000"/>
      <name val="Calibri"/>
      <family val="2"/>
    </font>
    <font>
      <sz val="20"/>
      <color theme="1"/>
      <name val="Calibri"/>
      <family val="2"/>
    </font>
    <font>
      <b/>
      <sz val="12"/>
      <color rgb="FFFF0000"/>
      <name val="Calibri"/>
      <family val="2"/>
      <scheme val="minor"/>
    </font>
    <font>
      <sz val="20"/>
      <color rgb="FF000000"/>
      <name val="Calibri"/>
      <family val="2"/>
    </font>
    <font>
      <b/>
      <sz val="20"/>
      <color rgb="FF000000"/>
      <name val="Calibri"/>
      <family val="2"/>
    </font>
    <font>
      <b/>
      <sz val="20"/>
      <color theme="0"/>
      <name val="Calibri"/>
      <family val="2"/>
    </font>
    <font>
      <b/>
      <sz val="14"/>
      <color rgb="FF000000"/>
      <name val="Calibri"/>
      <family val="2"/>
      <scheme val="minor"/>
    </font>
    <font>
      <b/>
      <sz val="20"/>
      <color theme="1"/>
      <name val="Arial"/>
      <family val="2"/>
    </font>
    <font>
      <b/>
      <sz val="16"/>
      <color rgb="FFFFFFFF"/>
      <name val="Calibri"/>
      <family val="2"/>
      <scheme val="minor"/>
    </font>
    <font>
      <sz val="12"/>
      <color rgb="FF000000"/>
      <name val="Calibri"/>
      <family val="2"/>
    </font>
    <font>
      <b/>
      <sz val="16"/>
      <color rgb="FFFF0000"/>
      <name val="Calibri"/>
      <family val="2"/>
      <scheme val="minor"/>
    </font>
    <font>
      <u/>
      <sz val="12"/>
      <color theme="11"/>
      <name val="Calibri"/>
      <family val="2"/>
      <scheme val="minor"/>
    </font>
    <font>
      <sz val="20"/>
      <color theme="0" tint="-4.9989318521683403E-2"/>
      <name val="Calibri"/>
      <family val="2"/>
      <scheme val="minor"/>
    </font>
    <font>
      <sz val="14"/>
      <color theme="0" tint="-4.9989318521683403E-2"/>
      <name val="Calibri"/>
      <family val="2"/>
      <scheme val="minor"/>
    </font>
    <font>
      <b/>
      <u/>
      <sz val="12"/>
      <color theme="1"/>
      <name val="Calibri (Body)"/>
    </font>
    <font>
      <sz val="15"/>
      <color theme="1"/>
      <name val="Calibri"/>
      <family val="2"/>
      <scheme val="minor"/>
    </font>
    <font>
      <vertAlign val="superscript"/>
      <sz val="14"/>
      <color theme="0" tint="-4.9989318521683403E-2"/>
      <name val="Calibri (Body)"/>
    </font>
    <font>
      <b/>
      <sz val="11"/>
      <color theme="0" tint="-4.9989318521683403E-2"/>
      <name val="Calibri"/>
      <family val="2"/>
      <scheme val="minor"/>
    </font>
    <font>
      <b/>
      <sz val="16"/>
      <color theme="0" tint="-4.9989318521683403E-2"/>
      <name val="Calibri"/>
      <family val="2"/>
      <scheme val="minor"/>
    </font>
    <font>
      <sz val="11"/>
      <color theme="0" tint="-4.9989318521683403E-2"/>
      <name val="Calibri"/>
      <family val="2"/>
      <scheme val="minor"/>
    </font>
    <font>
      <vertAlign val="superscript"/>
      <sz val="12"/>
      <color theme="1"/>
      <name val="Calibri (Body)"/>
    </font>
    <font>
      <sz val="16"/>
      <name val="Calibri"/>
      <family val="2"/>
      <scheme val="minor"/>
    </font>
    <font>
      <b/>
      <sz val="12"/>
      <color theme="0" tint="-0.499984740745262"/>
      <name val="Calibri"/>
      <family val="2"/>
      <scheme val="minor"/>
    </font>
    <font>
      <sz val="12"/>
      <color theme="0" tint="-0.499984740745262"/>
      <name val="Calibri"/>
      <family val="2"/>
      <scheme val="minor"/>
    </font>
    <font>
      <b/>
      <sz val="16"/>
      <color theme="0" tint="-4.9989318521683403E-2"/>
      <name val="Calibri"/>
      <family val="2"/>
    </font>
    <font>
      <sz val="16"/>
      <color theme="0" tint="-4.9989318521683403E-2"/>
      <name val="Calibri"/>
      <family val="2"/>
    </font>
    <font>
      <b/>
      <sz val="16"/>
      <name val="Calibri"/>
    </font>
    <font>
      <b/>
      <u/>
      <sz val="16"/>
      <name val="Calibri"/>
    </font>
    <font>
      <b/>
      <sz val="12"/>
      <color theme="0" tint="-4.9989318521683403E-2"/>
      <name val="Calibri"/>
      <family val="2"/>
      <scheme val="minor"/>
    </font>
    <font>
      <b/>
      <sz val="16"/>
      <name val="Calibri"/>
      <family val="2"/>
      <scheme val="minor"/>
    </font>
    <font>
      <sz val="12"/>
      <color theme="0" tint="-0.34998626667073579"/>
      <name val="Calibri"/>
      <family val="2"/>
      <scheme val="minor"/>
    </font>
    <font>
      <sz val="9"/>
      <color theme="0" tint="-0.499984740745262"/>
      <name val="Calibri"/>
      <family val="2"/>
      <scheme val="minor"/>
    </font>
    <font>
      <sz val="10"/>
      <color theme="0" tint="-4.9989318521683403E-2"/>
      <name val="Calibri"/>
      <family val="2"/>
      <scheme val="minor"/>
    </font>
    <font>
      <sz val="11"/>
      <color rgb="FFFF0000"/>
      <name val="Calibri"/>
      <scheme val="minor"/>
    </font>
    <font>
      <sz val="8"/>
      <name val="Calibri"/>
      <family val="2"/>
      <scheme val="minor"/>
    </font>
    <font>
      <b/>
      <sz val="25"/>
      <color theme="1"/>
      <name val="Calibri"/>
      <family val="2"/>
      <scheme val="minor"/>
    </font>
    <font>
      <sz val="30"/>
      <color rgb="FFFF0000"/>
      <name val="Calibri"/>
      <family val="2"/>
      <scheme val="minor"/>
    </font>
    <font>
      <sz val="10"/>
      <color theme="1"/>
      <name val="Symbol"/>
      <charset val="2"/>
    </font>
    <font>
      <sz val="7"/>
      <color theme="1"/>
      <name val="Times New Roman"/>
    </font>
    <font>
      <sz val="10"/>
      <color rgb="FF000000"/>
      <name val="Symbol"/>
      <charset val="2"/>
    </font>
    <font>
      <sz val="7"/>
      <color rgb="FF000000"/>
      <name val="Times New Roman"/>
    </font>
    <font>
      <vertAlign val="subscript"/>
      <sz val="10"/>
      <color theme="1"/>
      <name val="Calibri"/>
      <scheme val="minor"/>
    </font>
    <font>
      <u/>
      <sz val="12"/>
      <color theme="0"/>
      <name val="Calibri"/>
      <family val="2"/>
      <scheme val="minor"/>
    </font>
    <font>
      <sz val="12"/>
      <color theme="0"/>
      <name val="Calibri"/>
      <family val="2"/>
    </font>
    <font>
      <sz val="10"/>
      <color theme="0"/>
      <name val="Times New Roman"/>
      <family val="1"/>
    </font>
    <font>
      <b/>
      <sz val="20"/>
      <color theme="0"/>
      <name val="Arial"/>
      <family val="2"/>
    </font>
    <font>
      <b/>
      <sz val="30"/>
      <color theme="0"/>
      <name val="Arial"/>
      <family val="2"/>
    </font>
    <font>
      <sz val="14"/>
      <color rgb="FFFF0000"/>
      <name val="Calibri"/>
      <family val="2"/>
    </font>
    <font>
      <sz val="14"/>
      <color rgb="FFE2AC00"/>
      <name val="Calibri"/>
      <family val="2"/>
    </font>
    <font>
      <sz val="12"/>
      <color rgb="FFE2AC00"/>
      <name val="Calibri"/>
      <family val="2"/>
      <scheme val="minor"/>
    </font>
    <font>
      <sz val="14"/>
      <color theme="6" tint="-0.249977111117893"/>
      <name val="Calibri"/>
      <family val="2"/>
    </font>
    <font>
      <sz val="12"/>
      <color theme="6" tint="-0.249977111117893"/>
      <name val="Calibri"/>
      <family val="2"/>
      <scheme val="minor"/>
    </font>
    <font>
      <sz val="11"/>
      <color rgb="FFFF0000"/>
      <name val="Calibri"/>
      <family val="2"/>
    </font>
    <font>
      <sz val="11"/>
      <color rgb="FFE2AC00"/>
      <name val="Calibri"/>
      <family val="2"/>
    </font>
    <font>
      <sz val="11"/>
      <color theme="6" tint="-0.249977111117893"/>
      <name val="Calibri"/>
      <family val="2"/>
    </font>
    <font>
      <sz val="16"/>
      <color theme="0" tint="-4.9989318521683403E-2"/>
      <name val="Calibri"/>
      <family val="2"/>
      <scheme val="minor"/>
    </font>
    <font>
      <sz val="14"/>
      <color theme="0" tint="-0.499984740745262"/>
      <name val="Calibri"/>
      <family val="2"/>
      <scheme val="minor"/>
    </font>
    <font>
      <b/>
      <sz val="20"/>
      <color theme="0" tint="-4.9989318521683403E-2"/>
      <name val="Calibri"/>
      <family val="2"/>
      <scheme val="minor"/>
    </font>
    <font>
      <b/>
      <sz val="14"/>
      <color theme="0" tint="-4.9989318521683403E-2"/>
      <name val="Calibri"/>
      <family val="2"/>
      <scheme val="minor"/>
    </font>
    <font>
      <sz val="16"/>
      <color theme="0" tint="-0.34998626667073579"/>
      <name val="Calibri"/>
      <family val="2"/>
    </font>
  </fonts>
  <fills count="3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16"/>
        <bgColor indexed="64"/>
      </patternFill>
    </fill>
    <fill>
      <patternFill patternType="solid">
        <fgColor indexed="43"/>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F2F2F2"/>
        <bgColor rgb="FF000000"/>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76933C"/>
        <bgColor rgb="FF000000"/>
      </patternFill>
    </fill>
    <fill>
      <patternFill patternType="solid">
        <fgColor theme="9"/>
        <bgColor indexed="64"/>
      </patternFill>
    </fill>
    <fill>
      <patternFill patternType="solid">
        <fgColor theme="6"/>
        <bgColor indexed="64"/>
      </patternFill>
    </fill>
    <fill>
      <patternFill patternType="solid">
        <fgColor theme="0" tint="-0.34998626667073579"/>
        <bgColor indexed="64"/>
      </patternFill>
    </fill>
    <fill>
      <patternFill patternType="solid">
        <fgColor rgb="FF808080"/>
        <bgColor rgb="FF000000"/>
      </patternFill>
    </fill>
    <fill>
      <patternFill patternType="solid">
        <fgColor theme="0" tint="-4.9989318521683403E-2"/>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6" tint="-0.249977111117893"/>
        <bgColor rgb="FF000000"/>
      </patternFill>
    </fill>
    <fill>
      <patternFill patternType="solid">
        <fgColor rgb="FFC00000"/>
        <bgColor indexed="64"/>
      </patternFill>
    </fill>
    <fill>
      <patternFill patternType="solid">
        <fgColor rgb="FFC00000"/>
        <bgColor rgb="FF000000"/>
      </patternFill>
    </fill>
    <fill>
      <patternFill patternType="solid">
        <fgColor rgb="FFE2AC00"/>
        <bgColor indexed="64"/>
      </patternFill>
    </fill>
    <fill>
      <patternFill patternType="solid">
        <fgColor rgb="FFE2AC00"/>
        <bgColor rgb="FF000000"/>
      </patternFill>
    </fill>
    <fill>
      <patternFill patternType="solid">
        <fgColor theme="0" tint="-0.499984740745262"/>
        <bgColor rgb="FF000000"/>
      </patternFill>
    </fill>
  </fills>
  <borders count="38">
    <border>
      <left/>
      <right/>
      <top/>
      <bottom/>
      <diagonal/>
    </border>
    <border>
      <left style="thin">
        <color auto="1"/>
      </left>
      <right style="thin">
        <color auto="1"/>
      </right>
      <top style="thin">
        <color auto="1"/>
      </top>
      <bottom style="thin">
        <color auto="1"/>
      </bottom>
      <diagonal/>
    </border>
    <border>
      <left style="double">
        <color auto="1"/>
      </left>
      <right/>
      <top/>
      <bottom style="hair">
        <color auto="1"/>
      </bottom>
      <diagonal/>
    </border>
    <border>
      <left/>
      <right/>
      <top/>
      <bottom style="dotted">
        <color auto="1"/>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thin">
        <color auto="1"/>
      </right>
      <top style="thin">
        <color auto="1"/>
      </top>
      <bottom style="thin">
        <color auto="1"/>
      </bottom>
      <diagonal/>
    </border>
    <border>
      <left/>
      <right/>
      <top style="medium">
        <color auto="1"/>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64">
    <xf numFmtId="0" fontId="0" fillId="0" borderId="0"/>
    <xf numFmtId="0" fontId="18" fillId="0" borderId="0" applyNumberFormat="0" applyFill="0" applyBorder="0" applyAlignment="0" applyProtection="0"/>
    <xf numFmtId="49" fontId="22" fillId="0" borderId="1" applyNumberFormat="0" applyFont="0" applyFill="0" applyBorder="0" applyProtection="0">
      <alignment horizontal="left" vertical="center" indent="2"/>
    </xf>
    <xf numFmtId="167" fontId="23" fillId="2" borderId="2">
      <alignment horizontal="center" vertical="center"/>
    </xf>
    <xf numFmtId="0" fontId="24" fillId="0" borderId="0" applyFont="0" applyFill="0" applyBorder="0" applyAlignment="0" applyProtection="0">
      <alignment horizontal="right"/>
    </xf>
    <xf numFmtId="168" fontId="21"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168" fontId="21" fillId="0" borderId="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3" fontId="18" fillId="0" borderId="0" applyFont="0" applyFill="0" applyBorder="0" applyAlignment="0" applyProtection="0"/>
    <xf numFmtId="0" fontId="24" fillId="0" borderId="0" applyFont="0" applyFill="0" applyBorder="0" applyAlignment="0" applyProtection="0">
      <alignment horizontal="right"/>
    </xf>
    <xf numFmtId="0" fontId="24" fillId="0" borderId="0" applyFont="0" applyFill="0" applyBorder="0" applyAlignment="0" applyProtection="0">
      <alignment horizontal="right"/>
    </xf>
    <xf numFmtId="169" fontId="18" fillId="0" borderId="0" applyFont="0" applyFill="0" applyBorder="0" applyAlignment="0" applyProtection="0"/>
    <xf numFmtId="170" fontId="21" fillId="0" borderId="0" applyFill="0" applyBorder="0" applyAlignment="0" applyProtection="0"/>
    <xf numFmtId="171" fontId="18" fillId="0" borderId="0" applyFont="0" applyFill="0" applyBorder="0" applyAlignment="0" applyProtection="0"/>
    <xf numFmtId="172" fontId="25" fillId="0" borderId="0">
      <protection locked="0"/>
    </xf>
    <xf numFmtId="0" fontId="24"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24" fillId="0" borderId="3" applyNumberFormat="0" applyFont="0" applyFill="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5" fontId="18" fillId="0" borderId="0">
      <protection locked="0"/>
    </xf>
    <xf numFmtId="0" fontId="27" fillId="0" borderId="0" applyFill="0" applyBorder="0" applyProtection="0">
      <alignment horizontal="left"/>
    </xf>
    <xf numFmtId="38" fontId="28" fillId="3" borderId="0" applyNumberFormat="0" applyBorder="0" applyAlignment="0" applyProtection="0"/>
    <xf numFmtId="0" fontId="24" fillId="0" borderId="0" applyFont="0" applyFill="0" applyBorder="0" applyAlignment="0" applyProtection="0">
      <alignment horizontal="right"/>
    </xf>
    <xf numFmtId="0" fontId="29" fillId="0" borderId="0" applyProtection="0">
      <alignment horizontal="right"/>
    </xf>
    <xf numFmtId="176" fontId="18" fillId="0" borderId="0">
      <protection locked="0"/>
    </xf>
    <xf numFmtId="176" fontId="18" fillId="0" borderId="0">
      <protection locked="0"/>
    </xf>
    <xf numFmtId="0" fontId="30" fillId="0" borderId="4" applyNumberFormat="0" applyFill="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10" fontId="28" fillId="4" borderId="1" applyNumberFormat="0" applyBorder="0" applyAlignment="0" applyProtection="0"/>
    <xf numFmtId="0" fontId="24" fillId="0" borderId="0" applyFont="0" applyFill="0" applyBorder="0" applyAlignment="0" applyProtection="0">
      <alignment horizontal="right"/>
    </xf>
    <xf numFmtId="37" fontId="33" fillId="0" borderId="0"/>
    <xf numFmtId="177" fontId="34"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48" fillId="0" borderId="0"/>
    <xf numFmtId="0" fontId="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48" fillId="0" borderId="0"/>
    <xf numFmtId="0" fontId="48" fillId="0" borderId="0"/>
    <xf numFmtId="0" fontId="4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1" fontId="35" fillId="0" borderId="0" applyProtection="0">
      <alignment horizontal="right" vertical="center"/>
    </xf>
    <xf numFmtId="9" fontId="45" fillId="0" borderId="0" applyFont="0" applyFill="0" applyBorder="0" applyAlignment="0" applyProtection="0"/>
    <xf numFmtId="10"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9" fontId="21" fillId="0" borderId="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18" fillId="5" borderId="0"/>
    <xf numFmtId="0" fontId="36" fillId="0" borderId="0" applyNumberFormat="0" applyFill="0" applyBorder="0" applyAlignment="0" applyProtection="0"/>
    <xf numFmtId="0" fontId="19" fillId="0" borderId="0" applyNumberFormat="0" applyFill="0" applyBorder="0" applyAlignment="0" applyProtection="0"/>
    <xf numFmtId="0" fontId="37" fillId="0" borderId="1" applyNumberFormat="0" applyFill="0" applyProtection="0">
      <alignment horizontal="center" wrapText="1"/>
    </xf>
    <xf numFmtId="0" fontId="38" fillId="6" borderId="0" applyNumberFormat="0" applyBorder="0" applyProtection="0">
      <alignment horizontal="center"/>
    </xf>
    <xf numFmtId="0" fontId="39" fillId="0" borderId="1" applyNumberFormat="0" applyFill="0" applyProtection="0">
      <alignment horizontal="center" wrapText="1"/>
    </xf>
    <xf numFmtId="0" fontId="18" fillId="0" borderId="1" applyNumberFormat="0" applyFont="0" applyFill="0" applyProtection="0">
      <alignment horizontal="left"/>
    </xf>
    <xf numFmtId="0" fontId="18" fillId="0" borderId="1" applyNumberFormat="0" applyFont="0" applyFill="0" applyProtection="0">
      <alignment horizontal="center"/>
    </xf>
    <xf numFmtId="0" fontId="18" fillId="0" borderId="1" applyNumberFormat="0" applyFont="0" applyFill="0" applyAlignment="0" applyProtection="0"/>
    <xf numFmtId="0" fontId="18" fillId="0" borderId="1" applyNumberFormat="0" applyFont="0" applyFill="0" applyProtection="0">
      <alignment wrapText="1"/>
    </xf>
    <xf numFmtId="178" fontId="18" fillId="0" borderId="1" applyFont="0" applyFill="0" applyAlignment="0" applyProtection="0"/>
    <xf numFmtId="10" fontId="18" fillId="0" borderId="1" applyFont="0" applyFill="0" applyAlignment="0" applyProtection="0"/>
    <xf numFmtId="0" fontId="40" fillId="0" borderId="0" applyBorder="0" applyProtection="0">
      <alignment vertical="center"/>
    </xf>
    <xf numFmtId="0" fontId="40" fillId="0" borderId="5" applyBorder="0" applyProtection="0">
      <alignment horizontal="right" vertical="center"/>
    </xf>
    <xf numFmtId="0" fontId="41" fillId="7" borderId="0" applyBorder="0" applyProtection="0">
      <alignment horizontal="centerContinuous" vertical="center"/>
    </xf>
    <xf numFmtId="0" fontId="41" fillId="6" borderId="5" applyBorder="0" applyProtection="0">
      <alignment horizontal="centerContinuous" vertical="center"/>
    </xf>
    <xf numFmtId="0" fontId="37" fillId="0" borderId="0" applyBorder="0" applyProtection="0">
      <alignment horizontal="left"/>
    </xf>
    <xf numFmtId="0" fontId="42" fillId="0" borderId="0" applyFill="0" applyBorder="0" applyProtection="0">
      <alignment horizontal="left"/>
    </xf>
    <xf numFmtId="0" fontId="27" fillId="0" borderId="6" applyFill="0" applyBorder="0" applyProtection="0">
      <alignment horizontal="left" vertical="top"/>
    </xf>
    <xf numFmtId="37" fontId="28" fillId="8" borderId="0" applyNumberFormat="0" applyBorder="0" applyAlignment="0" applyProtection="0"/>
    <xf numFmtId="37" fontId="28" fillId="0" borderId="0"/>
    <xf numFmtId="3" fontId="43" fillId="0" borderId="4" applyProtection="0"/>
    <xf numFmtId="179" fontId="18" fillId="0" borderId="0" applyFont="0" applyFill="0" applyBorder="0" applyAlignment="0" applyProtection="0"/>
    <xf numFmtId="180" fontId="18" fillId="0" borderId="0" applyFont="0" applyFill="0" applyBorder="0" applyAlignment="0" applyProtection="0"/>
    <xf numFmtId="9" fontId="3"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cellStyleXfs>
  <cellXfs count="786">
    <xf numFmtId="0" fontId="0" fillId="0" borderId="0" xfId="0"/>
    <xf numFmtId="1" fontId="0" fillId="9" borderId="0" xfId="0" applyNumberFormat="1" applyFill="1" applyProtection="1"/>
    <xf numFmtId="0" fontId="0" fillId="9" borderId="0" xfId="0" applyFill="1" applyProtection="1"/>
    <xf numFmtId="0" fontId="0" fillId="12" borderId="0" xfId="0" applyFill="1" applyProtection="1"/>
    <xf numFmtId="0" fontId="11" fillId="9" borderId="0" xfId="0" applyFont="1" applyFill="1" applyAlignment="1" applyProtection="1">
      <alignment vertical="center" wrapText="1"/>
    </xf>
    <xf numFmtId="0" fontId="11" fillId="9" borderId="0" xfId="0" applyFont="1" applyFill="1" applyAlignment="1" applyProtection="1">
      <alignment vertical="center"/>
    </xf>
    <xf numFmtId="0" fontId="13" fillId="9" borderId="0" xfId="38" applyFont="1" applyFill="1" applyAlignment="1" applyProtection="1">
      <alignment vertical="center"/>
    </xf>
    <xf numFmtId="9" fontId="11" fillId="9" borderId="0" xfId="119" applyFont="1" applyFill="1" applyAlignment="1" applyProtection="1">
      <alignment vertical="center"/>
    </xf>
    <xf numFmtId="0" fontId="13" fillId="9" borderId="0" xfId="38" applyFont="1" applyFill="1" applyBorder="1" applyAlignment="1" applyProtection="1">
      <alignment vertical="center"/>
    </xf>
    <xf numFmtId="9" fontId="11" fillId="9" borderId="0" xfId="119" applyNumberFormat="1" applyFont="1" applyFill="1" applyAlignment="1" applyProtection="1">
      <alignment vertical="center"/>
    </xf>
    <xf numFmtId="0" fontId="11" fillId="9" borderId="0" xfId="0" applyFont="1" applyFill="1" applyAlignment="1" applyProtection="1">
      <alignment horizontal="left" vertical="center" wrapText="1"/>
    </xf>
    <xf numFmtId="0" fontId="11" fillId="15" borderId="0" xfId="0" applyFont="1" applyFill="1" applyAlignment="1" applyProtection="1">
      <alignment vertical="center"/>
    </xf>
    <xf numFmtId="0" fontId="0" fillId="12" borderId="0" xfId="0" applyFill="1" applyAlignment="1" applyProtection="1">
      <alignment horizontal="center"/>
    </xf>
    <xf numFmtId="0" fontId="11" fillId="9" borderId="0" xfId="0" applyFont="1" applyFill="1" applyAlignment="1" applyProtection="1">
      <alignment horizontal="center" vertical="center" wrapText="1"/>
    </xf>
    <xf numFmtId="0" fontId="65" fillId="9" borderId="0" xfId="0" applyFont="1" applyFill="1" applyAlignment="1" applyProtection="1">
      <alignment vertical="center"/>
    </xf>
    <xf numFmtId="0" fontId="0" fillId="9" borderId="0" xfId="0" applyFill="1" applyAlignment="1" applyProtection="1">
      <alignment vertical="center"/>
    </xf>
    <xf numFmtId="0" fontId="12" fillId="9" borderId="0" xfId="0" applyFont="1" applyFill="1" applyAlignment="1" applyProtection="1">
      <alignment vertical="center"/>
    </xf>
    <xf numFmtId="0" fontId="11" fillId="9" borderId="0" xfId="0" applyFont="1" applyFill="1" applyAlignment="1" applyProtection="1">
      <alignment vertical="center" shrinkToFit="1"/>
    </xf>
    <xf numFmtId="9" fontId="65" fillId="9" borderId="0" xfId="119" applyFont="1" applyFill="1" applyAlignment="1" applyProtection="1">
      <alignment horizontal="center" vertical="center"/>
    </xf>
    <xf numFmtId="0" fontId="65" fillId="9" borderId="0" xfId="0" applyFont="1" applyFill="1" applyBorder="1" applyAlignment="1" applyProtection="1">
      <alignment horizontal="center" vertical="center"/>
    </xf>
    <xf numFmtId="0" fontId="11" fillId="9" borderId="0" xfId="0" applyFont="1" applyFill="1" applyAlignment="1" applyProtection="1">
      <alignment horizontal="center" vertical="center"/>
    </xf>
    <xf numFmtId="0" fontId="11" fillId="9" borderId="0" xfId="0" applyFont="1" applyFill="1" applyAlignment="1" applyProtection="1">
      <alignment horizontal="right" vertical="center"/>
    </xf>
    <xf numFmtId="0" fontId="0" fillId="9" borderId="0" xfId="0" applyFill="1" applyProtection="1">
      <protection hidden="1"/>
    </xf>
    <xf numFmtId="0" fontId="0" fillId="9" borderId="0" xfId="0" applyFont="1" applyFill="1" applyAlignment="1" applyProtection="1">
      <alignment horizontal="center"/>
      <protection hidden="1"/>
    </xf>
    <xf numFmtId="1" fontId="0" fillId="9" borderId="0" xfId="0" applyNumberFormat="1" applyFill="1" applyProtection="1">
      <protection hidden="1"/>
    </xf>
    <xf numFmtId="0" fontId="0" fillId="19" borderId="0" xfId="0" applyFill="1" applyProtection="1">
      <protection hidden="1"/>
    </xf>
    <xf numFmtId="0" fontId="0" fillId="12" borderId="0" xfId="0" applyFill="1" applyProtection="1">
      <protection hidden="1"/>
    </xf>
    <xf numFmtId="0" fontId="57" fillId="9" borderId="0" xfId="0" applyFont="1" applyFill="1" applyBorder="1" applyAlignment="1" applyProtection="1">
      <alignment horizontal="center" vertical="center" wrapText="1"/>
      <protection hidden="1"/>
    </xf>
    <xf numFmtId="0" fontId="0" fillId="9" borderId="0" xfId="0" applyFill="1" applyBorder="1" applyProtection="1">
      <protection hidden="1"/>
    </xf>
    <xf numFmtId="0" fontId="55" fillId="9" borderId="0" xfId="0" applyFont="1" applyFill="1" applyAlignment="1" applyProtection="1">
      <alignment horizontal="center"/>
      <protection hidden="1"/>
    </xf>
    <xf numFmtId="1" fontId="0" fillId="9" borderId="30" xfId="0" applyNumberFormat="1" applyFill="1" applyBorder="1" applyAlignment="1" applyProtection="1">
      <alignment horizontal="center"/>
      <protection hidden="1"/>
    </xf>
    <xf numFmtId="1" fontId="0" fillId="9" borderId="30" xfId="0" applyNumberFormat="1" applyFill="1" applyBorder="1" applyAlignment="1" applyProtection="1">
      <protection hidden="1"/>
    </xf>
    <xf numFmtId="0" fontId="0" fillId="9" borderId="30" xfId="0" applyFill="1" applyBorder="1" applyAlignment="1" applyProtection="1">
      <protection hidden="1"/>
    </xf>
    <xf numFmtId="1" fontId="0" fillId="9" borderId="1" xfId="0" applyNumberFormat="1" applyFill="1" applyBorder="1" applyAlignment="1" applyProtection="1">
      <protection hidden="1"/>
    </xf>
    <xf numFmtId="0" fontId="0" fillId="9" borderId="0" xfId="0" applyFill="1" applyAlignment="1" applyProtection="1">
      <alignment horizontal="left"/>
      <protection hidden="1"/>
    </xf>
    <xf numFmtId="0" fontId="79" fillId="9" borderId="0" xfId="0" applyFont="1" applyFill="1" applyProtection="1">
      <protection hidden="1"/>
    </xf>
    <xf numFmtId="165" fontId="79" fillId="9" borderId="0" xfId="0" applyNumberFormat="1" applyFont="1" applyFill="1" applyProtection="1">
      <protection hidden="1"/>
    </xf>
    <xf numFmtId="0" fontId="0" fillId="12" borderId="0" xfId="0" applyFont="1" applyFill="1" applyAlignment="1" applyProtection="1">
      <alignment horizontal="center"/>
      <protection hidden="1"/>
    </xf>
    <xf numFmtId="0" fontId="78" fillId="12" borderId="0" xfId="0" applyFont="1" applyFill="1" applyAlignment="1" applyProtection="1">
      <alignment horizontal="left" vertical="center"/>
      <protection hidden="1"/>
    </xf>
    <xf numFmtId="0" fontId="0" fillId="12" borderId="0" xfId="0" applyFill="1" applyAlignment="1" applyProtection="1">
      <alignment horizontal="left"/>
      <protection hidden="1"/>
    </xf>
    <xf numFmtId="0" fontId="70" fillId="12" borderId="0" xfId="0" applyFont="1" applyFill="1" applyProtection="1">
      <protection hidden="1"/>
    </xf>
    <xf numFmtId="0" fontId="0" fillId="12" borderId="0" xfId="0" applyFont="1" applyFill="1" applyProtection="1">
      <protection hidden="1"/>
    </xf>
    <xf numFmtId="0" fontId="0" fillId="12" borderId="0" xfId="0" applyFont="1" applyFill="1" applyAlignment="1" applyProtection="1">
      <alignment vertical="center"/>
      <protection hidden="1"/>
    </xf>
    <xf numFmtId="0" fontId="0" fillId="12" borderId="0" xfId="0" applyFont="1" applyFill="1" applyAlignment="1" applyProtection="1">
      <alignment vertical="top"/>
      <protection hidden="1"/>
    </xf>
    <xf numFmtId="1" fontId="45" fillId="9" borderId="0" xfId="119" applyNumberFormat="1" applyFont="1" applyFill="1" applyAlignment="1" applyProtection="1">
      <alignment horizontal="center"/>
      <protection hidden="1"/>
    </xf>
    <xf numFmtId="0" fontId="56" fillId="9" borderId="0" xfId="0" applyFont="1" applyFill="1" applyBorder="1" applyAlignment="1" applyProtection="1">
      <alignment vertical="center" wrapText="1"/>
      <protection hidden="1"/>
    </xf>
    <xf numFmtId="9" fontId="45" fillId="9" borderId="0" xfId="119" applyFont="1" applyFill="1" applyAlignment="1" applyProtection="1">
      <alignment horizontal="center" vertical="center"/>
      <protection hidden="1"/>
    </xf>
    <xf numFmtId="0" fontId="0" fillId="9" borderId="0" xfId="0" applyFont="1" applyFill="1" applyBorder="1" applyAlignment="1" applyProtection="1">
      <alignment horizontal="center" vertical="center"/>
      <protection hidden="1"/>
    </xf>
    <xf numFmtId="0" fontId="17" fillId="9" borderId="0" xfId="0" applyFont="1" applyFill="1" applyProtection="1">
      <protection hidden="1"/>
    </xf>
    <xf numFmtId="0" fontId="8" fillId="9" borderId="0" xfId="0" applyFont="1" applyFill="1" applyAlignment="1" applyProtection="1">
      <alignment horizontal="center" vertical="center"/>
      <protection hidden="1"/>
    </xf>
    <xf numFmtId="0" fontId="72" fillId="9" borderId="0" xfId="0" applyFont="1" applyFill="1" applyAlignment="1" applyProtection="1">
      <alignment vertical="center" wrapText="1"/>
      <protection hidden="1"/>
    </xf>
    <xf numFmtId="0" fontId="76" fillId="9" borderId="0" xfId="0" applyFont="1" applyFill="1" applyAlignment="1" applyProtection="1">
      <alignment horizontal="center" textRotation="90"/>
      <protection hidden="1"/>
    </xf>
    <xf numFmtId="0" fontId="73" fillId="9" borderId="0" xfId="0" applyFont="1" applyFill="1" applyAlignment="1" applyProtection="1">
      <alignment horizontal="center" textRotation="90" wrapText="1"/>
      <protection hidden="1"/>
    </xf>
    <xf numFmtId="0" fontId="80" fillId="20" borderId="0" xfId="0" applyFont="1" applyFill="1" applyAlignment="1" applyProtection="1">
      <alignment horizontal="center" vertical="center" textRotation="90"/>
      <protection hidden="1"/>
    </xf>
    <xf numFmtId="0" fontId="73" fillId="9" borderId="0" xfId="0" applyFont="1" applyFill="1" applyAlignment="1" applyProtection="1">
      <alignment horizontal="center" wrapText="1"/>
      <protection hidden="1"/>
    </xf>
    <xf numFmtId="0" fontId="81" fillId="9" borderId="0" xfId="0" applyFont="1" applyFill="1" applyProtection="1">
      <protection hidden="1"/>
    </xf>
    <xf numFmtId="0" fontId="55" fillId="12" borderId="0" xfId="0" applyFont="1" applyFill="1" applyAlignment="1" applyProtection="1">
      <alignment horizontal="center"/>
      <protection hidden="1"/>
    </xf>
    <xf numFmtId="0" fontId="0" fillId="9" borderId="0" xfId="0" applyFill="1" applyAlignment="1" applyProtection="1">
      <alignment wrapText="1"/>
      <protection hidden="1"/>
    </xf>
    <xf numFmtId="0" fontId="0" fillId="9" borderId="0" xfId="0" applyFill="1" applyAlignment="1" applyProtection="1">
      <alignment vertical="center" wrapText="1"/>
      <protection hidden="1"/>
    </xf>
    <xf numFmtId="0" fontId="0" fillId="12" borderId="0" xfId="0" applyFill="1" applyAlignment="1" applyProtection="1">
      <alignment wrapText="1"/>
      <protection hidden="1"/>
    </xf>
    <xf numFmtId="0" fontId="0" fillId="9" borderId="0" xfId="0" applyFill="1" applyBorder="1" applyAlignment="1" applyProtection="1">
      <alignment wrapText="1"/>
      <protection hidden="1"/>
    </xf>
    <xf numFmtId="0" fontId="47" fillId="11" borderId="15" xfId="0" applyFont="1" applyFill="1" applyBorder="1" applyAlignment="1" applyProtection="1">
      <alignment horizontal="center" vertical="center" wrapText="1"/>
      <protection hidden="1"/>
    </xf>
    <xf numFmtId="0" fontId="58" fillId="12" borderId="0" xfId="0" applyFont="1" applyFill="1" applyBorder="1" applyAlignment="1" applyProtection="1">
      <alignment horizontal="center"/>
      <protection hidden="1"/>
    </xf>
    <xf numFmtId="0" fontId="47" fillId="9" borderId="0" xfId="0" applyFont="1" applyFill="1" applyBorder="1" applyAlignment="1" applyProtection="1">
      <alignment horizontal="center" vertical="center" wrapText="1"/>
      <protection hidden="1"/>
    </xf>
    <xf numFmtId="0" fontId="55" fillId="12" borderId="0" xfId="0" applyFont="1" applyFill="1" applyProtection="1">
      <protection hidden="1"/>
    </xf>
    <xf numFmtId="0" fontId="0" fillId="9" borderId="9" xfId="0" applyFill="1" applyBorder="1" applyAlignment="1" applyProtection="1">
      <alignment horizontal="center" vertical="center" wrapText="1"/>
      <protection hidden="1"/>
    </xf>
    <xf numFmtId="0" fontId="0" fillId="9" borderId="0" xfId="0" applyFill="1" applyBorder="1" applyAlignment="1" applyProtection="1">
      <alignment vertical="center" wrapText="1"/>
      <protection hidden="1"/>
    </xf>
    <xf numFmtId="0" fontId="60" fillId="9" borderId="5" xfId="0" applyFont="1" applyFill="1" applyBorder="1" applyAlignment="1" applyProtection="1">
      <alignment horizontal="center" wrapText="1"/>
      <protection hidden="1"/>
    </xf>
    <xf numFmtId="0" fontId="55" fillId="9" borderId="5" xfId="0" applyFont="1" applyFill="1" applyBorder="1" applyAlignment="1" applyProtection="1">
      <alignment wrapText="1"/>
      <protection hidden="1"/>
    </xf>
    <xf numFmtId="1" fontId="62" fillId="9" borderId="5" xfId="0" applyNumberFormat="1" applyFont="1" applyFill="1" applyBorder="1" applyAlignment="1" applyProtection="1">
      <alignment horizontal="center" wrapText="1"/>
      <protection hidden="1"/>
    </xf>
    <xf numFmtId="1" fontId="0" fillId="12" borderId="0" xfId="0" applyNumberFormat="1" applyFill="1" applyAlignment="1" applyProtection="1">
      <alignment wrapText="1"/>
      <protection hidden="1"/>
    </xf>
    <xf numFmtId="0" fontId="55" fillId="9" borderId="20" xfId="0" applyFont="1" applyFill="1" applyBorder="1" applyAlignment="1" applyProtection="1">
      <alignment wrapText="1"/>
      <protection hidden="1"/>
    </xf>
    <xf numFmtId="1" fontId="62" fillId="9" borderId="20" xfId="0" applyNumberFormat="1" applyFont="1" applyFill="1" applyBorder="1" applyAlignment="1" applyProtection="1">
      <alignment horizontal="center" wrapText="1"/>
      <protection hidden="1"/>
    </xf>
    <xf numFmtId="0" fontId="60" fillId="9" borderId="0" xfId="0" applyFont="1" applyFill="1" applyBorder="1" applyAlignment="1" applyProtection="1">
      <alignment horizontal="center" wrapText="1"/>
      <protection hidden="1"/>
    </xf>
    <xf numFmtId="0" fontId="55" fillId="9" borderId="0" xfId="0" applyFont="1" applyFill="1" applyBorder="1" applyAlignment="1" applyProtection="1">
      <alignment wrapText="1"/>
      <protection hidden="1"/>
    </xf>
    <xf numFmtId="165" fontId="61" fillId="13" borderId="0" xfId="0" applyNumberFormat="1" applyFont="1" applyFill="1" applyBorder="1" applyAlignment="1" applyProtection="1">
      <alignment horizontal="center" wrapText="1"/>
      <protection hidden="1"/>
    </xf>
    <xf numFmtId="0" fontId="0" fillId="12" borderId="0" xfId="0" applyFill="1" applyAlignment="1" applyProtection="1">
      <alignment vertical="center" wrapText="1"/>
      <protection hidden="1"/>
    </xf>
    <xf numFmtId="0" fontId="0" fillId="9" borderId="0" xfId="0" applyFill="1" applyAlignment="1" applyProtection="1">
      <alignment horizontal="center" vertical="center" wrapText="1"/>
      <protection hidden="1"/>
    </xf>
    <xf numFmtId="0" fontId="52" fillId="9" borderId="0" xfId="0" applyFont="1" applyFill="1" applyBorder="1" applyAlignment="1" applyProtection="1">
      <alignment horizontal="center" vertical="center" wrapText="1"/>
      <protection hidden="1"/>
    </xf>
    <xf numFmtId="0" fontId="0" fillId="9" borderId="0" xfId="0" applyFill="1" applyAlignment="1" applyProtection="1">
      <alignment horizontal="left" vertical="center" wrapText="1"/>
      <protection hidden="1"/>
    </xf>
    <xf numFmtId="0" fontId="0" fillId="12" borderId="0" xfId="0" applyFill="1" applyAlignment="1" applyProtection="1">
      <alignment horizontal="left" vertical="center" wrapText="1"/>
      <protection hidden="1"/>
    </xf>
    <xf numFmtId="1" fontId="62" fillId="9" borderId="5" xfId="0" applyNumberFormat="1" applyFont="1" applyFill="1" applyBorder="1" applyAlignment="1" applyProtection="1">
      <alignment horizontal="center" vertical="center" wrapText="1"/>
      <protection hidden="1"/>
    </xf>
    <xf numFmtId="1" fontId="62" fillId="9" borderId="20" xfId="0" applyNumberFormat="1" applyFont="1" applyFill="1" applyBorder="1" applyAlignment="1" applyProtection="1">
      <alignment horizontal="center" vertical="center" wrapText="1"/>
      <protection hidden="1"/>
    </xf>
    <xf numFmtId="165" fontId="61" fillId="13" borderId="0" xfId="0" applyNumberFormat="1" applyFont="1" applyFill="1" applyBorder="1" applyAlignment="1" applyProtection="1">
      <alignment horizontal="center" vertical="center" wrapText="1"/>
      <protection hidden="1"/>
    </xf>
    <xf numFmtId="0" fontId="84" fillId="9" borderId="0" xfId="0" applyFont="1" applyFill="1" applyBorder="1" applyAlignment="1" applyProtection="1">
      <alignment horizontal="center" vertical="center" wrapText="1"/>
      <protection hidden="1"/>
    </xf>
    <xf numFmtId="0" fontId="0" fillId="12" borderId="0" xfId="0" applyFill="1" applyAlignment="1" applyProtection="1">
      <alignment horizontal="center" vertical="center" wrapText="1"/>
      <protection hidden="1"/>
    </xf>
    <xf numFmtId="0" fontId="0" fillId="9" borderId="0" xfId="0" applyFill="1" applyAlignment="1" applyProtection="1">
      <alignment horizontal="left" wrapText="1"/>
      <protection hidden="1"/>
    </xf>
    <xf numFmtId="0" fontId="0" fillId="9" borderId="0" xfId="0" applyFill="1" applyBorder="1" applyAlignment="1" applyProtection="1">
      <alignment horizontal="left" wrapText="1"/>
      <protection hidden="1"/>
    </xf>
    <xf numFmtId="0" fontId="0" fillId="12" borderId="0" xfId="0" applyFill="1" applyAlignment="1" applyProtection="1">
      <alignment horizontal="left" wrapText="1"/>
      <protection hidden="1"/>
    </xf>
    <xf numFmtId="0" fontId="86" fillId="9" borderId="0" xfId="0" applyFont="1" applyFill="1" applyBorder="1" applyAlignment="1" applyProtection="1">
      <alignment vertical="center" wrapText="1"/>
      <protection hidden="1"/>
    </xf>
    <xf numFmtId="1" fontId="0" fillId="9" borderId="0" xfId="0" applyNumberFormat="1" applyFill="1" applyAlignment="1" applyProtection="1">
      <alignment wrapText="1"/>
      <protection hidden="1"/>
    </xf>
    <xf numFmtId="165" fontId="0" fillId="9" borderId="0" xfId="0" applyNumberFormat="1" applyFill="1" applyAlignment="1" applyProtection="1">
      <alignment wrapText="1"/>
      <protection hidden="1"/>
    </xf>
    <xf numFmtId="0" fontId="0" fillId="19" borderId="0" xfId="0" applyFill="1" applyBorder="1" applyAlignment="1" applyProtection="1">
      <alignment wrapText="1"/>
      <protection hidden="1"/>
    </xf>
    <xf numFmtId="0" fontId="50" fillId="9" borderId="0" xfId="0" applyFont="1" applyFill="1" applyBorder="1" applyAlignment="1" applyProtection="1">
      <alignment horizontal="right" vertical="center" wrapText="1"/>
      <protection hidden="1"/>
    </xf>
    <xf numFmtId="165" fontId="0" fillId="9" borderId="0" xfId="0" applyNumberFormat="1" applyFill="1" applyBorder="1" applyAlignment="1" applyProtection="1">
      <alignment wrapText="1"/>
      <protection hidden="1"/>
    </xf>
    <xf numFmtId="0" fontId="0" fillId="9" borderId="0" xfId="0" applyFill="1" applyAlignment="1" applyProtection="1">
      <alignment horizontal="center" wrapText="1"/>
      <protection hidden="1"/>
    </xf>
    <xf numFmtId="1" fontId="0" fillId="9" borderId="0" xfId="0" applyNumberFormat="1" applyFill="1" applyAlignment="1" applyProtection="1">
      <alignment vertical="center" wrapText="1"/>
      <protection hidden="1"/>
    </xf>
    <xf numFmtId="165" fontId="60" fillId="9" borderId="5" xfId="0" applyNumberFormat="1" applyFont="1" applyFill="1" applyBorder="1" applyAlignment="1" applyProtection="1">
      <alignment horizontal="center" wrapText="1"/>
      <protection hidden="1"/>
    </xf>
    <xf numFmtId="0" fontId="60" fillId="9" borderId="0" xfId="0" applyFont="1" applyFill="1" applyBorder="1" applyAlignment="1" applyProtection="1">
      <alignment wrapText="1"/>
      <protection hidden="1"/>
    </xf>
    <xf numFmtId="1" fontId="60" fillId="9" borderId="0" xfId="0" applyNumberFormat="1" applyFont="1" applyFill="1" applyBorder="1" applyAlignment="1" applyProtection="1">
      <alignment horizontal="center" wrapText="1"/>
      <protection hidden="1"/>
    </xf>
    <xf numFmtId="1" fontId="55" fillId="9" borderId="0" xfId="0" applyNumberFormat="1" applyFont="1" applyFill="1" applyBorder="1" applyAlignment="1" applyProtection="1">
      <alignment wrapText="1"/>
      <protection hidden="1"/>
    </xf>
    <xf numFmtId="1" fontId="61" fillId="13" borderId="0" xfId="0" applyNumberFormat="1" applyFont="1" applyFill="1" applyBorder="1" applyAlignment="1" applyProtection="1">
      <alignment horizontal="center" wrapText="1"/>
      <protection hidden="1"/>
    </xf>
    <xf numFmtId="0" fontId="0" fillId="9" borderId="0" xfId="0" applyFill="1" applyAlignment="1" applyProtection="1">
      <alignment horizontal="right" wrapText="1"/>
      <protection hidden="1"/>
    </xf>
    <xf numFmtId="9" fontId="78" fillId="9" borderId="0" xfId="119" applyFont="1" applyFill="1" applyAlignment="1" applyProtection="1">
      <alignment horizontal="center" vertical="center"/>
      <protection hidden="1"/>
    </xf>
    <xf numFmtId="0" fontId="65" fillId="22" borderId="0" xfId="0" applyFont="1" applyFill="1" applyAlignment="1" applyProtection="1">
      <alignment vertical="center"/>
      <protection hidden="1"/>
    </xf>
    <xf numFmtId="0" fontId="0" fillId="22" borderId="0" xfId="0" applyFill="1" applyAlignment="1" applyProtection="1">
      <protection hidden="1"/>
    </xf>
    <xf numFmtId="0" fontId="73" fillId="22" borderId="0" xfId="0" applyFont="1" applyFill="1" applyAlignment="1" applyProtection="1">
      <alignment horizontal="center" vertical="center" wrapText="1"/>
      <protection hidden="1"/>
    </xf>
    <xf numFmtId="9" fontId="45" fillId="9" borderId="0" xfId="119" applyFont="1" applyFill="1" applyBorder="1" applyAlignment="1" applyProtection="1">
      <alignment horizontal="center" vertical="center"/>
      <protection hidden="1"/>
    </xf>
    <xf numFmtId="0" fontId="58" fillId="9" borderId="0" xfId="0" applyFont="1" applyFill="1" applyBorder="1" applyAlignment="1" applyProtection="1">
      <alignment horizontal="center" vertical="center"/>
      <protection hidden="1"/>
    </xf>
    <xf numFmtId="1" fontId="0" fillId="9" borderId="1" xfId="0" applyNumberFormat="1" applyFill="1" applyBorder="1" applyAlignment="1" applyProtection="1">
      <alignment horizontal="center" vertical="center" wrapText="1"/>
      <protection hidden="1"/>
    </xf>
    <xf numFmtId="0" fontId="0" fillId="12" borderId="0" xfId="0" applyFill="1" applyAlignment="1" applyProtection="1">
      <alignment horizontal="center" wrapText="1"/>
      <protection hidden="1"/>
    </xf>
    <xf numFmtId="0" fontId="58" fillId="9" borderId="0" xfId="0" applyFont="1" applyFill="1" applyBorder="1" applyAlignment="1" applyProtection="1">
      <alignment wrapText="1"/>
      <protection hidden="1"/>
    </xf>
    <xf numFmtId="165" fontId="90" fillId="9" borderId="0" xfId="0" applyNumberFormat="1" applyFont="1" applyFill="1" applyBorder="1" applyAlignment="1" applyProtection="1">
      <alignment wrapText="1"/>
      <protection hidden="1"/>
    </xf>
    <xf numFmtId="1" fontId="90" fillId="9" borderId="0" xfId="0" applyNumberFormat="1" applyFont="1" applyFill="1" applyBorder="1" applyAlignment="1" applyProtection="1">
      <alignment wrapText="1"/>
      <protection hidden="1"/>
    </xf>
    <xf numFmtId="1" fontId="0" fillId="12" borderId="0" xfId="0" applyNumberFormat="1" applyFill="1" applyProtection="1">
      <protection hidden="1"/>
    </xf>
    <xf numFmtId="9" fontId="45" fillId="9" borderId="0" xfId="119" applyFont="1" applyFill="1" applyAlignment="1" applyProtection="1">
      <alignment horizontal="center"/>
      <protection hidden="1"/>
    </xf>
    <xf numFmtId="9" fontId="0" fillId="9" borderId="0" xfId="0" applyNumberFormat="1" applyFill="1" applyAlignment="1" applyProtection="1">
      <alignment horizontal="center" vertical="center"/>
      <protection hidden="1"/>
    </xf>
    <xf numFmtId="0" fontId="78" fillId="9" borderId="0" xfId="0" applyFont="1" applyFill="1" applyAlignment="1" applyProtection="1">
      <alignment horizontal="right" vertical="center" wrapText="1"/>
      <protection hidden="1"/>
    </xf>
    <xf numFmtId="0" fontId="44" fillId="9" borderId="0" xfId="0" applyFont="1" applyFill="1" applyBorder="1" applyAlignment="1" applyProtection="1">
      <alignment horizontal="center" vertical="center" wrapText="1"/>
      <protection hidden="1"/>
    </xf>
    <xf numFmtId="165" fontId="0" fillId="12" borderId="0" xfId="0" applyNumberFormat="1" applyFill="1" applyAlignment="1" applyProtection="1">
      <alignment wrapText="1"/>
      <protection hidden="1"/>
    </xf>
    <xf numFmtId="9" fontId="45" fillId="12" borderId="0" xfId="119" applyFont="1" applyFill="1" applyProtection="1">
      <protection hidden="1"/>
    </xf>
    <xf numFmtId="0" fontId="0" fillId="9" borderId="20" xfId="0" applyFill="1" applyBorder="1" applyProtection="1">
      <protection hidden="1"/>
    </xf>
    <xf numFmtId="9" fontId="45" fillId="9" borderId="20" xfId="119" applyNumberFormat="1" applyFont="1" applyFill="1" applyBorder="1" applyAlignment="1" applyProtection="1">
      <alignment horizontal="center" vertical="center"/>
      <protection hidden="1"/>
    </xf>
    <xf numFmtId="0" fontId="0" fillId="9" borderId="8" xfId="0" applyFill="1" applyBorder="1" applyProtection="1">
      <protection hidden="1"/>
    </xf>
    <xf numFmtId="0" fontId="44" fillId="9" borderId="7" xfId="0" applyFont="1" applyFill="1" applyBorder="1" applyAlignment="1" applyProtection="1">
      <alignment horizontal="center" vertical="center" wrapText="1"/>
      <protection hidden="1"/>
    </xf>
    <xf numFmtId="0" fontId="0" fillId="9" borderId="9" xfId="0" applyFill="1" applyBorder="1" applyProtection="1">
      <protection hidden="1"/>
    </xf>
    <xf numFmtId="0" fontId="0" fillId="10" borderId="14" xfId="0" applyFill="1" applyBorder="1" applyProtection="1">
      <protection hidden="1"/>
    </xf>
    <xf numFmtId="0" fontId="58" fillId="24" borderId="5" xfId="0" applyFont="1" applyFill="1" applyBorder="1" applyAlignment="1" applyProtection="1">
      <alignment horizontal="left" wrapText="1"/>
      <protection hidden="1"/>
    </xf>
    <xf numFmtId="0" fontId="0" fillId="24" borderId="14" xfId="0" applyFill="1" applyBorder="1" applyProtection="1">
      <protection hidden="1"/>
    </xf>
    <xf numFmtId="0" fontId="57" fillId="24" borderId="31" xfId="0" applyFont="1" applyFill="1" applyBorder="1" applyAlignment="1" applyProtection="1">
      <alignment vertical="center" wrapText="1"/>
      <protection hidden="1"/>
    </xf>
    <xf numFmtId="0" fontId="57" fillId="24" borderId="29" xfId="0" applyFont="1" applyFill="1" applyBorder="1" applyAlignment="1" applyProtection="1">
      <alignment vertical="center" wrapText="1"/>
      <protection hidden="1"/>
    </xf>
    <xf numFmtId="0" fontId="0" fillId="25" borderId="14" xfId="0" applyFill="1" applyBorder="1" applyProtection="1">
      <protection hidden="1"/>
    </xf>
    <xf numFmtId="0" fontId="57" fillId="25" borderId="31" xfId="0" applyFont="1" applyFill="1" applyBorder="1" applyAlignment="1" applyProtection="1">
      <alignment vertical="center" wrapText="1"/>
      <protection hidden="1"/>
    </xf>
    <xf numFmtId="0" fontId="57" fillId="25" borderId="29" xfId="0" applyFont="1" applyFill="1" applyBorder="1" applyAlignment="1" applyProtection="1">
      <alignment vertical="center" wrapText="1"/>
      <protection hidden="1"/>
    </xf>
    <xf numFmtId="0" fontId="52" fillId="26" borderId="0" xfId="0" applyFont="1" applyFill="1" applyAlignment="1" applyProtection="1">
      <alignment horizontal="center" vertical="center" wrapText="1"/>
      <protection hidden="1"/>
    </xf>
    <xf numFmtId="2" fontId="0" fillId="19" borderId="0" xfId="0" applyNumberFormat="1" applyFill="1" applyAlignment="1" applyProtection="1">
      <alignment horizontal="center" vertical="center" wrapText="1"/>
      <protection hidden="1"/>
    </xf>
    <xf numFmtId="1" fontId="86" fillId="9" borderId="0" xfId="0" applyNumberFormat="1" applyFont="1" applyFill="1" applyAlignment="1" applyProtection="1">
      <alignment horizontal="center" vertical="center" wrapText="1"/>
      <protection hidden="1"/>
    </xf>
    <xf numFmtId="1" fontId="86" fillId="9" borderId="0" xfId="0" applyNumberFormat="1" applyFont="1" applyFill="1" applyAlignment="1" applyProtection="1">
      <alignment wrapText="1"/>
      <protection hidden="1"/>
    </xf>
    <xf numFmtId="1" fontId="86" fillId="12" borderId="0" xfId="0" applyNumberFormat="1" applyFont="1" applyFill="1" applyAlignment="1" applyProtection="1">
      <alignment wrapText="1"/>
      <protection hidden="1"/>
    </xf>
    <xf numFmtId="1" fontId="86" fillId="12" borderId="0" xfId="0" applyNumberFormat="1" applyFont="1" applyFill="1" applyAlignment="1" applyProtection="1">
      <alignment horizontal="right" wrapText="1"/>
      <protection hidden="1"/>
    </xf>
    <xf numFmtId="1" fontId="86" fillId="12" borderId="0" xfId="0" applyNumberFormat="1" applyFont="1" applyFill="1" applyAlignment="1" applyProtection="1">
      <alignment horizontal="left" wrapText="1"/>
      <protection hidden="1"/>
    </xf>
    <xf numFmtId="0" fontId="102" fillId="9" borderId="0" xfId="0" applyFont="1" applyFill="1" applyBorder="1" applyAlignment="1" applyProtection="1">
      <alignment vertical="center" wrapText="1"/>
      <protection hidden="1"/>
    </xf>
    <xf numFmtId="9" fontId="84" fillId="9" borderId="0" xfId="119" applyFont="1" applyFill="1" applyBorder="1" applyAlignment="1" applyProtection="1">
      <alignment vertical="center" wrapText="1"/>
      <protection hidden="1"/>
    </xf>
    <xf numFmtId="0" fontId="52" fillId="24" borderId="0" xfId="0" applyFont="1" applyFill="1" applyBorder="1" applyAlignment="1" applyProtection="1">
      <alignment horizontal="center" vertical="center" wrapText="1"/>
      <protection hidden="1"/>
    </xf>
    <xf numFmtId="0" fontId="86" fillId="9" borderId="0" xfId="0" applyFont="1" applyFill="1" applyAlignment="1" applyProtection="1">
      <alignment wrapText="1"/>
      <protection hidden="1"/>
    </xf>
    <xf numFmtId="0" fontId="86" fillId="12" borderId="0" xfId="0" applyFont="1" applyFill="1" applyAlignment="1" applyProtection="1">
      <alignment wrapText="1"/>
      <protection hidden="1"/>
    </xf>
    <xf numFmtId="0" fontId="58" fillId="24" borderId="0" xfId="0" applyFont="1" applyFill="1" applyBorder="1" applyAlignment="1" applyProtection="1">
      <alignment horizontal="right" wrapText="1"/>
      <protection hidden="1"/>
    </xf>
    <xf numFmtId="0" fontId="6" fillId="15" borderId="15" xfId="0" applyFont="1" applyFill="1" applyBorder="1" applyAlignment="1" applyProtection="1">
      <alignment horizontal="center" vertical="center" wrapText="1"/>
      <protection locked="0"/>
    </xf>
    <xf numFmtId="0" fontId="68" fillId="16" borderId="15" xfId="0" applyFont="1" applyFill="1" applyBorder="1" applyAlignment="1" applyProtection="1">
      <alignment horizontal="center" vertical="center"/>
      <protection locked="0"/>
    </xf>
    <xf numFmtId="0" fontId="15" fillId="15" borderId="15" xfId="0" applyNumberFormat="1" applyFont="1" applyFill="1" applyBorder="1" applyAlignment="1" applyProtection="1">
      <alignment horizontal="center" vertical="center"/>
      <protection locked="0"/>
    </xf>
    <xf numFmtId="0" fontId="105" fillId="9" borderId="0" xfId="0" applyFont="1" applyFill="1" applyBorder="1" applyAlignment="1" applyProtection="1">
      <alignment horizontal="right" vertical="center" wrapText="1" shrinkToFit="1"/>
      <protection hidden="1"/>
    </xf>
    <xf numFmtId="0" fontId="0" fillId="9" borderId="37" xfId="0" applyFill="1" applyBorder="1" applyAlignment="1" applyProtection="1">
      <alignment vertical="center" wrapText="1"/>
      <protection hidden="1"/>
    </xf>
    <xf numFmtId="1" fontId="0" fillId="9" borderId="35" xfId="0" applyNumberFormat="1" applyFill="1" applyBorder="1" applyAlignment="1" applyProtection="1">
      <alignment horizontal="center" vertical="center" wrapText="1"/>
      <protection hidden="1"/>
    </xf>
    <xf numFmtId="0" fontId="105" fillId="9" borderId="0" xfId="0" applyFont="1" applyFill="1" applyBorder="1" applyAlignment="1" applyProtection="1">
      <alignment horizontal="right" wrapText="1" shrinkToFit="1"/>
      <protection hidden="1"/>
    </xf>
    <xf numFmtId="166" fontId="45" fillId="9" borderId="0" xfId="119" applyNumberFormat="1" applyFont="1" applyFill="1" applyAlignment="1" applyProtection="1">
      <alignment horizontal="center"/>
      <protection hidden="1"/>
    </xf>
    <xf numFmtId="1" fontId="0" fillId="9" borderId="24" xfId="0" applyNumberFormat="1" applyFill="1" applyBorder="1" applyAlignment="1" applyProtection="1">
      <alignment horizontal="center" vertical="center" wrapText="1"/>
      <protection hidden="1"/>
    </xf>
    <xf numFmtId="1" fontId="0" fillId="9" borderId="0" xfId="0" applyNumberFormat="1" applyFill="1" applyBorder="1" applyAlignment="1" applyProtection="1">
      <alignment wrapText="1"/>
      <protection hidden="1"/>
    </xf>
    <xf numFmtId="0" fontId="60" fillId="9" borderId="5" xfId="0" applyFont="1" applyFill="1" applyBorder="1" applyAlignment="1" applyProtection="1">
      <alignment horizontal="center" vertical="center" wrapText="1"/>
      <protection hidden="1"/>
    </xf>
    <xf numFmtId="0" fontId="55" fillId="9" borderId="5" xfId="0" applyFont="1" applyFill="1" applyBorder="1" applyAlignment="1" applyProtection="1">
      <alignment vertical="center" wrapText="1"/>
      <protection hidden="1"/>
    </xf>
    <xf numFmtId="0" fontId="55" fillId="9" borderId="20" xfId="0" applyFont="1" applyFill="1" applyBorder="1" applyAlignment="1" applyProtection="1">
      <alignment vertical="center" wrapText="1"/>
      <protection hidden="1"/>
    </xf>
    <xf numFmtId="1" fontId="0" fillId="9" borderId="0" xfId="0" applyNumberFormat="1" applyFill="1" applyBorder="1" applyAlignment="1" applyProtection="1">
      <alignment horizontal="center" vertical="center" wrapText="1"/>
      <protection hidden="1"/>
    </xf>
    <xf numFmtId="0" fontId="60" fillId="9" borderId="0" xfId="0" applyFont="1" applyFill="1" applyBorder="1" applyAlignment="1" applyProtection="1">
      <alignment vertical="top" wrapText="1"/>
      <protection hidden="1"/>
    </xf>
    <xf numFmtId="0" fontId="0" fillId="12" borderId="6" xfId="0" applyFill="1" applyBorder="1" applyAlignment="1" applyProtection="1">
      <alignment horizontal="center" vertical="center" wrapText="1"/>
      <protection hidden="1"/>
    </xf>
    <xf numFmtId="0" fontId="0" fillId="12" borderId="0" xfId="0" applyFill="1" applyBorder="1" applyAlignment="1" applyProtection="1">
      <alignment horizontal="center" vertical="center" wrapText="1"/>
      <protection hidden="1"/>
    </xf>
    <xf numFmtId="0" fontId="0" fillId="12" borderId="24" xfId="0" applyFill="1" applyBorder="1" applyAlignment="1" applyProtection="1">
      <alignment horizontal="center" vertical="center" wrapText="1"/>
      <protection hidden="1"/>
    </xf>
    <xf numFmtId="0" fontId="71" fillId="27" borderId="6" xfId="0" applyFont="1" applyFill="1" applyBorder="1" applyAlignment="1" applyProtection="1">
      <alignment horizontal="center" vertical="center" wrapText="1"/>
      <protection hidden="1"/>
    </xf>
    <xf numFmtId="0" fontId="71" fillId="27" borderId="0" xfId="0" applyFont="1" applyFill="1" applyBorder="1" applyAlignment="1" applyProtection="1">
      <alignment horizontal="center" vertical="center" wrapText="1"/>
      <protection hidden="1"/>
    </xf>
    <xf numFmtId="0" fontId="0" fillId="12" borderId="25" xfId="0" applyFill="1" applyBorder="1" applyAlignment="1" applyProtection="1">
      <alignment wrapText="1"/>
      <protection hidden="1"/>
    </xf>
    <xf numFmtId="0" fontId="0" fillId="12" borderId="5" xfId="0" applyFill="1" applyBorder="1" applyAlignment="1" applyProtection="1">
      <alignment horizontal="center" wrapText="1"/>
      <protection hidden="1"/>
    </xf>
    <xf numFmtId="1" fontId="0" fillId="12" borderId="26" xfId="0" applyNumberFormat="1" applyFill="1" applyBorder="1" applyAlignment="1" applyProtection="1">
      <alignment horizontal="center" wrapText="1"/>
      <protection hidden="1"/>
    </xf>
    <xf numFmtId="0" fontId="0" fillId="12" borderId="24" xfId="0" applyFill="1" applyBorder="1" applyAlignment="1" applyProtection="1">
      <alignment vertical="center" wrapText="1"/>
      <protection hidden="1"/>
    </xf>
    <xf numFmtId="0" fontId="0" fillId="12" borderId="22" xfId="0" applyFill="1" applyBorder="1" applyAlignment="1" applyProtection="1">
      <alignment vertical="center" wrapText="1"/>
      <protection hidden="1"/>
    </xf>
    <xf numFmtId="0" fontId="0" fillId="12" borderId="23" xfId="0" applyFill="1" applyBorder="1" applyAlignment="1" applyProtection="1">
      <alignment vertical="center" wrapText="1"/>
      <protection hidden="1"/>
    </xf>
    <xf numFmtId="0" fontId="0" fillId="12" borderId="6" xfId="0" applyFill="1" applyBorder="1" applyAlignment="1" applyProtection="1">
      <alignment vertical="center" wrapText="1"/>
      <protection hidden="1"/>
    </xf>
    <xf numFmtId="0" fontId="109" fillId="9" borderId="0" xfId="0" applyFont="1" applyFill="1" applyBorder="1" applyAlignment="1" applyProtection="1">
      <alignment horizontal="center" vertical="center"/>
      <protection hidden="1"/>
    </xf>
    <xf numFmtId="0" fontId="0" fillId="19" borderId="0" xfId="0" applyFill="1" applyAlignment="1" applyProtection="1">
      <alignment wrapText="1"/>
      <protection hidden="1"/>
    </xf>
    <xf numFmtId="0" fontId="0" fillId="19" borderId="0" xfId="0" applyFill="1" applyBorder="1" applyAlignment="1" applyProtection="1">
      <alignment horizontal="center" wrapText="1"/>
      <protection hidden="1"/>
    </xf>
    <xf numFmtId="0" fontId="0" fillId="19" borderId="0" xfId="0" applyFill="1" applyBorder="1" applyAlignment="1" applyProtection="1">
      <alignment horizontal="left" wrapText="1"/>
      <protection hidden="1"/>
    </xf>
    <xf numFmtId="0" fontId="0" fillId="19" borderId="0" xfId="0" applyFill="1" applyBorder="1" applyAlignment="1" applyProtection="1">
      <alignment horizontal="center" vertical="center" wrapText="1"/>
      <protection hidden="1"/>
    </xf>
    <xf numFmtId="0" fontId="0" fillId="9" borderId="0" xfId="0" applyFill="1" applyBorder="1" applyAlignment="1" applyProtection="1">
      <alignment horizontal="center" vertical="center" wrapText="1"/>
      <protection hidden="1"/>
    </xf>
    <xf numFmtId="0" fontId="0" fillId="9" borderId="24" xfId="0" applyFill="1" applyBorder="1" applyAlignment="1" applyProtection="1">
      <alignment horizontal="center" vertical="center" wrapText="1"/>
      <protection hidden="1"/>
    </xf>
    <xf numFmtId="0" fontId="0" fillId="9" borderId="0" xfId="0" applyFill="1" applyBorder="1" applyAlignment="1" applyProtection="1">
      <alignment horizontal="center" wrapText="1"/>
      <protection hidden="1"/>
    </xf>
    <xf numFmtId="0" fontId="0" fillId="9" borderId="0" xfId="0" applyFill="1" applyBorder="1" applyAlignment="1" applyProtection="1">
      <alignment horizontal="left" vertical="center" wrapText="1"/>
      <protection hidden="1"/>
    </xf>
    <xf numFmtId="0" fontId="60" fillId="9" borderId="0" xfId="0" applyFont="1" applyFill="1" applyBorder="1" applyAlignment="1" applyProtection="1">
      <alignment horizontal="right" wrapText="1"/>
      <protection hidden="1"/>
    </xf>
    <xf numFmtId="0" fontId="0" fillId="9" borderId="17" xfId="0" applyFill="1" applyBorder="1" applyAlignment="1" applyProtection="1">
      <alignment wrapText="1"/>
      <protection hidden="1"/>
    </xf>
    <xf numFmtId="0" fontId="0" fillId="9" borderId="0" xfId="0" applyFont="1" applyFill="1" applyBorder="1" applyAlignment="1" applyProtection="1">
      <alignment vertical="center" wrapText="1"/>
      <protection hidden="1"/>
    </xf>
    <xf numFmtId="0" fontId="48" fillId="9" borderId="0" xfId="0" applyFont="1" applyFill="1" applyBorder="1" applyAlignment="1" applyProtection="1">
      <alignment wrapText="1"/>
      <protection hidden="1"/>
    </xf>
    <xf numFmtId="0" fontId="48" fillId="9" borderId="0" xfId="0" applyFont="1" applyFill="1" applyAlignment="1" applyProtection="1">
      <alignment horizontal="center" vertical="center" wrapText="1"/>
      <protection hidden="1"/>
    </xf>
    <xf numFmtId="1" fontId="48" fillId="9" borderId="0" xfId="0" applyNumberFormat="1" applyFont="1" applyFill="1" applyBorder="1" applyAlignment="1" applyProtection="1">
      <alignment horizontal="center" vertical="center" wrapText="1"/>
      <protection hidden="1"/>
    </xf>
    <xf numFmtId="0" fontId="48" fillId="9" borderId="0" xfId="0" applyFont="1" applyFill="1" applyBorder="1" applyAlignment="1" applyProtection="1">
      <alignment horizontal="left" vertical="center" wrapText="1" shrinkToFit="1"/>
      <protection hidden="1"/>
    </xf>
    <xf numFmtId="1" fontId="48" fillId="9" borderId="0" xfId="0" applyNumberFormat="1" applyFont="1" applyFill="1" applyBorder="1" applyAlignment="1" applyProtection="1">
      <alignment wrapText="1"/>
      <protection hidden="1"/>
    </xf>
    <xf numFmtId="0" fontId="0" fillId="19" borderId="0" xfId="0" applyFill="1" applyAlignment="1" applyProtection="1">
      <alignment horizontal="center" wrapText="1"/>
      <protection hidden="1"/>
    </xf>
    <xf numFmtId="0" fontId="0" fillId="19" borderId="0" xfId="0" applyFill="1" applyAlignment="1" applyProtection="1">
      <alignment horizontal="center"/>
      <protection hidden="1"/>
    </xf>
    <xf numFmtId="1" fontId="60" fillId="9" borderId="5" xfId="0" applyNumberFormat="1" applyFont="1" applyFill="1" applyBorder="1" applyAlignment="1" applyProtection="1">
      <alignment horizontal="center" wrapText="1"/>
      <protection hidden="1"/>
    </xf>
    <xf numFmtId="1" fontId="55" fillId="9" borderId="5" xfId="0" applyNumberFormat="1" applyFont="1" applyFill="1" applyBorder="1" applyAlignment="1" applyProtection="1">
      <alignment wrapText="1"/>
      <protection hidden="1"/>
    </xf>
    <xf numFmtId="0" fontId="60" fillId="9" borderId="0" xfId="0" applyFont="1" applyFill="1" applyBorder="1" applyAlignment="1" applyProtection="1">
      <alignment horizontal="right" vertical="center" wrapText="1"/>
      <protection hidden="1"/>
    </xf>
    <xf numFmtId="0" fontId="68" fillId="9" borderId="0" xfId="0" applyFont="1" applyFill="1" applyBorder="1" applyAlignment="1" applyProtection="1">
      <alignment horizontal="right" vertical="center" wrapText="1"/>
      <protection hidden="1"/>
    </xf>
    <xf numFmtId="0" fontId="70" fillId="15" borderId="15" xfId="0" applyFont="1" applyFill="1" applyBorder="1" applyAlignment="1" applyProtection="1">
      <alignment horizontal="center" vertical="center" wrapText="1"/>
      <protection locked="0"/>
    </xf>
    <xf numFmtId="0" fontId="54" fillId="9" borderId="0" xfId="0" applyFont="1" applyFill="1" applyBorder="1" applyAlignment="1" applyProtection="1">
      <alignment vertical="center" wrapText="1"/>
      <protection hidden="1"/>
    </xf>
    <xf numFmtId="0" fontId="0" fillId="9" borderId="7" xfId="0" applyFill="1" applyBorder="1" applyAlignment="1" applyProtection="1">
      <alignment vertical="center" wrapText="1"/>
      <protection hidden="1"/>
    </xf>
    <xf numFmtId="1" fontId="47" fillId="9" borderId="0" xfId="121" applyNumberFormat="1" applyFont="1" applyFill="1" applyBorder="1" applyAlignment="1" applyProtection="1">
      <alignment horizontal="center" wrapText="1"/>
      <protection hidden="1"/>
    </xf>
    <xf numFmtId="0" fontId="70" fillId="9" borderId="0" xfId="0" applyFont="1" applyFill="1" applyBorder="1" applyAlignment="1" applyProtection="1">
      <alignment horizontal="center" vertical="center"/>
      <protection hidden="1"/>
    </xf>
    <xf numFmtId="0" fontId="70" fillId="9" borderId="0" xfId="0" applyFont="1" applyFill="1" applyBorder="1" applyAlignment="1" applyProtection="1">
      <alignment vertical="center"/>
      <protection hidden="1"/>
    </xf>
    <xf numFmtId="0" fontId="105" fillId="9" borderId="0" xfId="0" applyFont="1" applyFill="1" applyBorder="1" applyAlignment="1" applyProtection="1">
      <alignment horizontal="left" wrapText="1" shrinkToFit="1"/>
      <protection hidden="1"/>
    </xf>
    <xf numFmtId="0" fontId="89" fillId="9" borderId="0" xfId="0" applyFont="1" applyFill="1" applyBorder="1" applyAlignment="1" applyProtection="1">
      <alignment horizontal="center" vertical="center" wrapText="1" shrinkToFit="1"/>
      <protection hidden="1"/>
    </xf>
    <xf numFmtId="0" fontId="0" fillId="15" borderId="15" xfId="0" applyFont="1" applyFill="1" applyBorder="1" applyAlignment="1" applyProtection="1">
      <alignment horizontal="center" vertical="center" wrapText="1"/>
      <protection locked="0"/>
    </xf>
    <xf numFmtId="0" fontId="70" fillId="17" borderId="0" xfId="0" applyFont="1" applyFill="1" applyAlignment="1" applyProtection="1">
      <alignment vertical="center"/>
    </xf>
    <xf numFmtId="0" fontId="6" fillId="15" borderId="15" xfId="0" applyFont="1" applyFill="1" applyBorder="1" applyAlignment="1" applyProtection="1">
      <alignment vertical="center"/>
    </xf>
    <xf numFmtId="0" fontId="15" fillId="15" borderId="15" xfId="0" applyFont="1" applyFill="1" applyBorder="1" applyAlignment="1" applyProtection="1">
      <alignment vertical="center"/>
    </xf>
    <xf numFmtId="0" fontId="6" fillId="15" borderId="15" xfId="0" applyFont="1" applyFill="1" applyBorder="1" applyAlignment="1" applyProtection="1">
      <alignment vertical="center" shrinkToFit="1"/>
    </xf>
    <xf numFmtId="0" fontId="6" fillId="15" borderId="0" xfId="0" applyFont="1" applyFill="1" applyAlignment="1" applyProtection="1">
      <alignment vertical="center" shrinkToFit="1"/>
    </xf>
    <xf numFmtId="0" fontId="15" fillId="15" borderId="0" xfId="0" applyFont="1" applyFill="1" applyAlignment="1" applyProtection="1">
      <alignment vertical="center"/>
    </xf>
    <xf numFmtId="0" fontId="68" fillId="16" borderId="0" xfId="0" applyFont="1" applyFill="1" applyAlignment="1" applyProtection="1">
      <alignment vertical="center"/>
    </xf>
    <xf numFmtId="0" fontId="15" fillId="9" borderId="0" xfId="0" applyFont="1" applyFill="1" applyAlignment="1" applyProtection="1">
      <alignment vertical="center"/>
    </xf>
    <xf numFmtId="0" fontId="86" fillId="9" borderId="0" xfId="0" applyFont="1" applyFill="1" applyBorder="1" applyAlignment="1" applyProtection="1">
      <alignment wrapText="1"/>
      <protection hidden="1"/>
    </xf>
    <xf numFmtId="0" fontId="0" fillId="0" borderId="28" xfId="0" applyBorder="1" applyAlignment="1" applyProtection="1">
      <alignment vertical="center" wrapText="1"/>
      <protection locked="0"/>
    </xf>
    <xf numFmtId="1" fontId="0" fillId="9" borderId="1" xfId="0" applyNumberFormat="1" applyFill="1" applyBorder="1" applyAlignment="1" applyProtection="1">
      <alignment horizontal="center" vertical="center" wrapText="1"/>
    </xf>
    <xf numFmtId="0" fontId="58" fillId="15" borderId="15" xfId="0" applyFont="1" applyFill="1" applyBorder="1" applyAlignment="1" applyProtection="1">
      <alignment horizontal="center" vertical="center" wrapText="1"/>
      <protection locked="0" hidden="1"/>
    </xf>
    <xf numFmtId="0" fontId="115" fillId="12" borderId="0" xfId="0" applyFont="1" applyFill="1" applyAlignment="1" applyProtection="1">
      <alignment wrapText="1"/>
      <protection hidden="1"/>
    </xf>
    <xf numFmtId="0" fontId="15" fillId="15" borderId="15" xfId="0" applyFont="1" applyFill="1" applyBorder="1" applyAlignment="1" applyProtection="1">
      <alignment horizontal="center" vertical="center" wrapText="1"/>
      <protection locked="0"/>
    </xf>
    <xf numFmtId="165" fontId="0" fillId="9" borderId="30" xfId="0" applyNumberFormat="1" applyFill="1" applyBorder="1" applyAlignment="1" applyProtection="1">
      <alignment horizontal="center" vertical="center" wrapText="1"/>
      <protection hidden="1"/>
    </xf>
    <xf numFmtId="165" fontId="0" fillId="24" borderId="30" xfId="0" applyNumberFormat="1" applyFill="1" applyBorder="1" applyAlignment="1" applyProtection="1">
      <alignment horizontal="center" vertical="center" wrapText="1"/>
      <protection hidden="1"/>
    </xf>
    <xf numFmtId="0" fontId="8" fillId="9" borderId="0" xfId="0" applyFont="1" applyFill="1" applyAlignment="1" applyProtection="1">
      <alignment horizontal="center" vertical="center" wrapText="1"/>
      <protection hidden="1"/>
    </xf>
    <xf numFmtId="165" fontId="70" fillId="9" borderId="30" xfId="38" applyNumberFormat="1" applyFont="1" applyFill="1" applyBorder="1" applyAlignment="1" applyProtection="1">
      <alignment horizontal="center" vertical="center"/>
      <protection hidden="1"/>
    </xf>
    <xf numFmtId="0" fontId="8" fillId="9" borderId="0" xfId="0" applyFont="1" applyFill="1" applyAlignment="1" applyProtection="1">
      <alignment horizontal="center" vertical="center" shrinkToFit="1"/>
      <protection hidden="1"/>
    </xf>
    <xf numFmtId="165" fontId="78" fillId="9" borderId="30" xfId="0" applyNumberFormat="1" applyFont="1" applyFill="1" applyBorder="1" applyAlignment="1" applyProtection="1">
      <alignment horizontal="center" vertical="center"/>
      <protection hidden="1"/>
    </xf>
    <xf numFmtId="9" fontId="93" fillId="9" borderId="5" xfId="119" applyFont="1" applyFill="1" applyBorder="1" applyAlignment="1" applyProtection="1">
      <alignment horizontal="center"/>
      <protection hidden="1"/>
    </xf>
    <xf numFmtId="9" fontId="93" fillId="9" borderId="10" xfId="119" applyFont="1" applyFill="1" applyBorder="1" applyAlignment="1" applyProtection="1">
      <alignment horizontal="center"/>
      <protection hidden="1"/>
    </xf>
    <xf numFmtId="9" fontId="93" fillId="9" borderId="20" xfId="119" applyFont="1" applyFill="1" applyBorder="1" applyAlignment="1" applyProtection="1">
      <alignment horizontal="center"/>
      <protection hidden="1"/>
    </xf>
    <xf numFmtId="9" fontId="93" fillId="9" borderId="11" xfId="119" applyFont="1" applyFill="1" applyBorder="1" applyAlignment="1" applyProtection="1">
      <alignment horizontal="center"/>
      <protection hidden="1"/>
    </xf>
    <xf numFmtId="9" fontId="93" fillId="9" borderId="34" xfId="119" applyFont="1" applyFill="1" applyBorder="1" applyAlignment="1" applyProtection="1">
      <alignment horizontal="center"/>
      <protection hidden="1"/>
    </xf>
    <xf numFmtId="9" fontId="93" fillId="9" borderId="12" xfId="119" applyFont="1" applyFill="1" applyBorder="1" applyAlignment="1" applyProtection="1">
      <alignment horizontal="center"/>
      <protection hidden="1"/>
    </xf>
    <xf numFmtId="9" fontId="93" fillId="9" borderId="16" xfId="119" applyFont="1" applyFill="1" applyBorder="1" applyAlignment="1" applyProtection="1">
      <alignment horizontal="center"/>
      <protection hidden="1"/>
    </xf>
    <xf numFmtId="9" fontId="93" fillId="9" borderId="17" xfId="119" applyFont="1" applyFill="1" applyBorder="1" applyAlignment="1" applyProtection="1">
      <alignment horizontal="center"/>
      <protection hidden="1"/>
    </xf>
    <xf numFmtId="1" fontId="93" fillId="9" borderId="5" xfId="119" applyNumberFormat="1" applyFont="1" applyFill="1" applyBorder="1" applyAlignment="1" applyProtection="1">
      <alignment horizontal="center"/>
      <protection hidden="1"/>
    </xf>
    <xf numFmtId="1" fontId="93" fillId="9" borderId="10" xfId="119" applyNumberFormat="1" applyFont="1" applyFill="1" applyBorder="1" applyAlignment="1" applyProtection="1">
      <alignment horizontal="center"/>
      <protection hidden="1"/>
    </xf>
    <xf numFmtId="1" fontId="93" fillId="9" borderId="20" xfId="119" applyNumberFormat="1" applyFont="1" applyFill="1" applyBorder="1" applyAlignment="1" applyProtection="1">
      <alignment horizontal="center"/>
      <protection hidden="1"/>
    </xf>
    <xf numFmtId="1" fontId="93" fillId="9" borderId="11" xfId="119" applyNumberFormat="1" applyFont="1" applyFill="1" applyBorder="1" applyAlignment="1" applyProtection="1">
      <alignment horizontal="center"/>
      <protection hidden="1"/>
    </xf>
    <xf numFmtId="1" fontId="93" fillId="9" borderId="27" xfId="119" applyNumberFormat="1" applyFont="1" applyFill="1" applyBorder="1" applyAlignment="1" applyProtection="1">
      <alignment horizontal="center"/>
      <protection hidden="1"/>
    </xf>
    <xf numFmtId="1" fontId="93" fillId="9" borderId="21" xfId="119" applyNumberFormat="1" applyFont="1" applyFill="1" applyBorder="1" applyAlignment="1" applyProtection="1">
      <alignment horizontal="center"/>
      <protection hidden="1"/>
    </xf>
    <xf numFmtId="1" fontId="93" fillId="9" borderId="34" xfId="119" applyNumberFormat="1" applyFont="1" applyFill="1" applyBorder="1" applyAlignment="1" applyProtection="1">
      <alignment horizontal="center"/>
      <protection hidden="1"/>
    </xf>
    <xf numFmtId="1" fontId="93" fillId="9" borderId="12" xfId="119" applyNumberFormat="1" applyFont="1" applyFill="1" applyBorder="1" applyAlignment="1" applyProtection="1">
      <alignment horizontal="center"/>
      <protection hidden="1"/>
    </xf>
    <xf numFmtId="1" fontId="114" fillId="9" borderId="0" xfId="0" applyNumberFormat="1" applyFont="1" applyFill="1" applyBorder="1" applyAlignment="1" applyProtection="1">
      <alignment horizontal="center" vertical="center" wrapText="1"/>
      <protection hidden="1"/>
    </xf>
    <xf numFmtId="0" fontId="0" fillId="9" borderId="0" xfId="0" applyFill="1" applyBorder="1" applyAlignment="1" applyProtection="1">
      <alignment vertical="center" wrapText="1"/>
      <protection locked="0"/>
    </xf>
    <xf numFmtId="0" fontId="0" fillId="19" borderId="0" xfId="0" applyFill="1" applyAlignment="1" applyProtection="1">
      <alignment vertical="center" wrapText="1"/>
      <protection hidden="1"/>
    </xf>
    <xf numFmtId="0" fontId="0" fillId="19" borderId="0" xfId="0" applyFill="1" applyBorder="1" applyAlignment="1" applyProtection="1">
      <alignment vertical="center" wrapText="1"/>
      <protection hidden="1"/>
    </xf>
    <xf numFmtId="1" fontId="0" fillId="19" borderId="0" xfId="0" applyNumberFormat="1" applyFill="1" applyBorder="1" applyAlignment="1" applyProtection="1">
      <alignment horizontal="center" vertical="center" wrapText="1"/>
      <protection hidden="1"/>
    </xf>
    <xf numFmtId="0" fontId="0" fillId="19" borderId="0" xfId="0" applyFill="1" applyAlignment="1" applyProtection="1">
      <alignment horizontal="center" vertical="center" wrapText="1"/>
      <protection hidden="1"/>
    </xf>
    <xf numFmtId="0" fontId="0" fillId="19" borderId="0" xfId="0" applyFill="1" applyBorder="1" applyAlignment="1" applyProtection="1">
      <alignment horizontal="center" vertical="center" wrapText="1"/>
      <protection hidden="1"/>
    </xf>
    <xf numFmtId="0" fontId="0" fillId="9" borderId="0" xfId="0" applyFill="1" applyBorder="1" applyAlignment="1" applyProtection="1">
      <alignment horizontal="center" vertical="center" wrapText="1"/>
      <protection hidden="1"/>
    </xf>
    <xf numFmtId="0" fontId="0" fillId="9" borderId="0" xfId="0" applyFill="1" applyBorder="1" applyAlignment="1" applyProtection="1">
      <alignment horizontal="center" wrapText="1"/>
      <protection hidden="1"/>
    </xf>
    <xf numFmtId="0" fontId="0" fillId="12" borderId="27" xfId="0"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locked="0"/>
    </xf>
    <xf numFmtId="0" fontId="11" fillId="9" borderId="0" xfId="0" applyFont="1" applyFill="1" applyBorder="1" applyAlignment="1" applyProtection="1">
      <alignment vertical="center"/>
    </xf>
    <xf numFmtId="0" fontId="15" fillId="9" borderId="0" xfId="0" applyFont="1" applyFill="1" applyBorder="1" applyAlignment="1" applyProtection="1">
      <alignment horizontal="center" vertical="center" wrapText="1"/>
      <protection locked="0"/>
    </xf>
    <xf numFmtId="0" fontId="118" fillId="9" borderId="0" xfId="0" applyFont="1" applyFill="1" applyAlignment="1" applyProtection="1">
      <alignment vertical="center"/>
    </xf>
    <xf numFmtId="9" fontId="118" fillId="9" borderId="0" xfId="119" applyFont="1" applyFill="1" applyAlignment="1" applyProtection="1">
      <alignment vertical="center"/>
    </xf>
    <xf numFmtId="0" fontId="118" fillId="9" borderId="0" xfId="0" applyFont="1" applyFill="1" applyAlignment="1" applyProtection="1">
      <alignment vertical="center" wrapText="1"/>
    </xf>
    <xf numFmtId="0" fontId="119" fillId="9" borderId="0" xfId="38" applyFont="1" applyFill="1" applyBorder="1" applyAlignment="1" applyProtection="1">
      <alignment vertical="center"/>
    </xf>
    <xf numFmtId="0" fontId="0" fillId="9" borderId="1" xfId="0" applyFill="1" applyBorder="1" applyAlignment="1" applyProtection="1">
      <alignment horizontal="center" vertical="center" wrapText="1"/>
      <protection hidden="1"/>
    </xf>
    <xf numFmtId="0" fontId="55" fillId="9" borderId="15" xfId="0" applyFont="1" applyFill="1" applyBorder="1" applyAlignment="1" applyProtection="1">
      <alignment horizontal="center" vertical="center" wrapText="1"/>
      <protection hidden="1"/>
    </xf>
    <xf numFmtId="0" fontId="6" fillId="15" borderId="15" xfId="0" applyNumberFormat="1"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xf>
    <xf numFmtId="0" fontId="114" fillId="19" borderId="0" xfId="0" applyFont="1" applyFill="1" applyAlignment="1" applyProtection="1">
      <alignment horizontal="center" vertical="center" wrapText="1"/>
      <protection hidden="1"/>
    </xf>
    <xf numFmtId="0" fontId="115" fillId="9" borderId="0" xfId="0" applyFont="1" applyFill="1" applyAlignment="1" applyProtection="1">
      <alignment wrapText="1"/>
      <protection hidden="1"/>
    </xf>
    <xf numFmtId="0" fontId="115" fillId="12" borderId="0" xfId="0" applyFont="1" applyFill="1" applyAlignment="1" applyProtection="1">
      <alignment horizontal="center" vertical="center" wrapText="1"/>
      <protection hidden="1"/>
    </xf>
    <xf numFmtId="0" fontId="115" fillId="12" borderId="0" xfId="0" applyFont="1" applyFill="1" applyAlignment="1" applyProtection="1">
      <alignment horizontal="center" wrapText="1"/>
      <protection hidden="1"/>
    </xf>
    <xf numFmtId="165" fontId="120" fillId="9" borderId="0" xfId="0" applyNumberFormat="1" applyFont="1" applyFill="1" applyBorder="1" applyAlignment="1" applyProtection="1">
      <alignment wrapText="1"/>
      <protection hidden="1"/>
    </xf>
    <xf numFmtId="1" fontId="86" fillId="9" borderId="0" xfId="0" applyNumberFormat="1" applyFont="1" applyFill="1" applyBorder="1" applyProtection="1">
      <protection hidden="1"/>
    </xf>
    <xf numFmtId="1" fontId="0" fillId="9" borderId="0" xfId="0" applyNumberFormat="1" applyFill="1" applyAlignment="1" applyProtection="1">
      <alignment horizontal="left" wrapText="1"/>
      <protection hidden="1"/>
    </xf>
    <xf numFmtId="0" fontId="115" fillId="9" borderId="0" xfId="0" applyFont="1" applyFill="1" applyAlignment="1" applyProtection="1">
      <alignment horizontal="center" vertical="center" wrapText="1"/>
      <protection hidden="1"/>
    </xf>
    <xf numFmtId="1" fontId="115" fillId="19" borderId="0" xfId="0" applyNumberFormat="1" applyFont="1" applyFill="1" applyAlignment="1" applyProtection="1">
      <alignment horizontal="center" wrapText="1"/>
      <protection hidden="1"/>
    </xf>
    <xf numFmtId="0" fontId="115" fillId="19" borderId="0" xfId="0" applyFont="1" applyFill="1" applyBorder="1" applyAlignment="1" applyProtection="1">
      <alignment horizontal="center" vertical="center" wrapText="1"/>
      <protection hidden="1"/>
    </xf>
    <xf numFmtId="1" fontId="115" fillId="19" borderId="0" xfId="0" applyNumberFormat="1" applyFont="1" applyFill="1" applyBorder="1" applyAlignment="1" applyProtection="1">
      <alignment horizontal="center" vertical="center" wrapText="1"/>
      <protection hidden="1"/>
    </xf>
    <xf numFmtId="1" fontId="115" fillId="19" borderId="0" xfId="0" applyNumberFormat="1" applyFont="1" applyFill="1" applyAlignment="1" applyProtection="1">
      <alignment horizontal="center" vertical="center" wrapText="1"/>
      <protection hidden="1"/>
    </xf>
    <xf numFmtId="0" fontId="115" fillId="19" borderId="0" xfId="0" applyFont="1" applyFill="1" applyAlignment="1" applyProtection="1">
      <alignment horizontal="center" vertical="center" wrapText="1"/>
      <protection hidden="1"/>
    </xf>
    <xf numFmtId="1" fontId="0" fillId="29" borderId="1" xfId="0" applyNumberFormat="1" applyFill="1" applyBorder="1" applyAlignment="1" applyProtection="1">
      <alignment horizontal="center" vertical="center" wrapText="1"/>
      <protection hidden="1"/>
    </xf>
    <xf numFmtId="1" fontId="71" fillId="30" borderId="1" xfId="0" applyNumberFormat="1" applyFont="1" applyFill="1" applyBorder="1" applyAlignment="1" applyProtection="1">
      <alignment horizontal="center" vertical="center" wrapText="1"/>
      <protection hidden="1"/>
    </xf>
    <xf numFmtId="0" fontId="0" fillId="29" borderId="1" xfId="0" applyFill="1" applyBorder="1" applyAlignment="1" applyProtection="1">
      <alignment horizontal="center" vertical="center" wrapText="1"/>
    </xf>
    <xf numFmtId="0" fontId="0" fillId="29" borderId="1" xfId="0" applyFill="1" applyBorder="1" applyAlignment="1" applyProtection="1">
      <alignment horizontal="center" vertical="center" wrapText="1"/>
      <protection hidden="1"/>
    </xf>
    <xf numFmtId="0" fontId="0" fillId="26" borderId="1" xfId="0" applyFill="1" applyBorder="1" applyAlignment="1" applyProtection="1">
      <alignment horizontal="center" vertical="center" wrapText="1"/>
      <protection hidden="1"/>
    </xf>
    <xf numFmtId="165" fontId="121" fillId="26" borderId="1" xfId="121" applyNumberFormat="1" applyFont="1" applyFill="1" applyBorder="1" applyAlignment="1" applyProtection="1">
      <alignment horizontal="center" wrapText="1"/>
      <protection hidden="1"/>
    </xf>
    <xf numFmtId="0" fontId="123" fillId="12" borderId="0" xfId="0" applyFont="1" applyFill="1" applyAlignment="1" applyProtection="1">
      <alignment horizontal="center" wrapText="1"/>
      <protection hidden="1"/>
    </xf>
    <xf numFmtId="1" fontId="15" fillId="9" borderId="1" xfId="0" applyNumberFormat="1" applyFont="1" applyFill="1" applyBorder="1" applyAlignment="1" applyProtection="1">
      <alignment horizontal="center" vertical="center"/>
    </xf>
    <xf numFmtId="1" fontId="0" fillId="9" borderId="0" xfId="0" applyNumberFormat="1" applyFill="1" applyBorder="1" applyAlignment="1" applyProtection="1">
      <alignment vertical="center" wrapText="1"/>
      <protection hidden="1"/>
    </xf>
    <xf numFmtId="0" fontId="70" fillId="9" borderId="0" xfId="0" applyFont="1" applyFill="1" applyBorder="1" applyAlignment="1" applyProtection="1">
      <alignment vertical="center" wrapText="1"/>
      <protection locked="0"/>
    </xf>
    <xf numFmtId="1" fontId="0" fillId="9" borderId="0" xfId="0" applyNumberFormat="1" applyFill="1" applyBorder="1" applyAlignment="1" applyProtection="1">
      <alignment vertical="center" wrapText="1"/>
      <protection locked="0" hidden="1"/>
    </xf>
    <xf numFmtId="1" fontId="0" fillId="15" borderId="15" xfId="0" applyNumberFormat="1" applyFill="1" applyBorder="1" applyAlignment="1" applyProtection="1">
      <alignment horizontal="center" vertical="center" wrapText="1"/>
      <protection locked="0" hidden="1"/>
    </xf>
    <xf numFmtId="0" fontId="0" fillId="12" borderId="0" xfId="0" applyFill="1" applyAlignment="1" applyProtection="1">
      <alignment horizontal="right" wrapText="1"/>
      <protection hidden="1"/>
    </xf>
    <xf numFmtId="0" fontId="0" fillId="12" borderId="0" xfId="0" applyFill="1" applyBorder="1" applyAlignment="1" applyProtection="1">
      <alignment horizontal="center" wrapText="1"/>
      <protection hidden="1"/>
    </xf>
    <xf numFmtId="1" fontId="0" fillId="12" borderId="0" xfId="0" applyNumberFormat="1" applyFill="1" applyBorder="1" applyAlignment="1" applyProtection="1">
      <alignment horizontal="center" wrapText="1"/>
      <protection hidden="1"/>
    </xf>
    <xf numFmtId="0" fontId="0" fillId="12" borderId="6" xfId="0" applyFill="1" applyBorder="1" applyAlignment="1" applyProtection="1">
      <alignment horizontal="left" wrapText="1"/>
      <protection hidden="1"/>
    </xf>
    <xf numFmtId="1" fontId="0" fillId="29" borderId="0" xfId="0" applyNumberFormat="1" applyFill="1" applyBorder="1" applyAlignment="1" applyProtection="1">
      <alignment horizontal="center" vertical="center" wrapText="1"/>
      <protection hidden="1"/>
    </xf>
    <xf numFmtId="0" fontId="53" fillId="9" borderId="0" xfId="0" applyFont="1" applyFill="1" applyBorder="1" applyAlignment="1" applyProtection="1">
      <alignment horizontal="center" vertical="center" wrapText="1"/>
      <protection hidden="1"/>
    </xf>
    <xf numFmtId="165" fontId="59" fillId="9" borderId="0" xfId="121" applyNumberFormat="1" applyFont="1" applyFill="1" applyBorder="1" applyAlignment="1" applyProtection="1">
      <alignment horizontal="center" wrapText="1"/>
      <protection hidden="1"/>
    </xf>
    <xf numFmtId="1" fontId="56" fillId="9" borderId="0" xfId="0" applyNumberFormat="1" applyFont="1" applyFill="1" applyAlignment="1" applyProtection="1">
      <alignment horizontal="center" vertical="center" wrapText="1"/>
      <protection hidden="1"/>
    </xf>
    <xf numFmtId="0" fontId="122" fillId="9" borderId="0" xfId="0" applyFont="1" applyFill="1" applyAlignment="1" applyProtection="1">
      <alignment horizontal="center" wrapText="1"/>
      <protection hidden="1"/>
    </xf>
    <xf numFmtId="0" fontId="115" fillId="19" borderId="0" xfId="0" applyFont="1" applyFill="1" applyAlignment="1" applyProtection="1">
      <alignment horizontal="center" wrapText="1"/>
      <protection hidden="1"/>
    </xf>
    <xf numFmtId="0" fontId="115" fillId="19" borderId="0" xfId="0" applyFont="1" applyFill="1" applyBorder="1" applyAlignment="1" applyProtection="1">
      <alignment wrapText="1"/>
      <protection hidden="1"/>
    </xf>
    <xf numFmtId="1" fontId="120" fillId="9" borderId="0" xfId="0" applyNumberFormat="1" applyFont="1" applyFill="1" applyBorder="1" applyAlignment="1" applyProtection="1">
      <alignment wrapText="1"/>
      <protection hidden="1"/>
    </xf>
    <xf numFmtId="0" fontId="115" fillId="19" borderId="0" xfId="0" applyFont="1" applyFill="1" applyBorder="1" applyAlignment="1" applyProtection="1">
      <alignment horizontal="center" wrapText="1"/>
      <protection hidden="1"/>
    </xf>
    <xf numFmtId="0" fontId="70" fillId="9" borderId="1" xfId="0" applyFont="1" applyFill="1" applyBorder="1" applyAlignment="1" applyProtection="1">
      <alignment horizontal="center" vertical="center" wrapText="1"/>
      <protection hidden="1"/>
    </xf>
    <xf numFmtId="1" fontId="0" fillId="29" borderId="1" xfId="0" applyNumberFormat="1" applyFill="1" applyBorder="1" applyAlignment="1" applyProtection="1">
      <alignment horizontal="center" vertical="center" wrapText="1"/>
    </xf>
    <xf numFmtId="0" fontId="70" fillId="19" borderId="0" xfId="0" applyFont="1" applyFill="1" applyAlignment="1" applyProtection="1">
      <alignment wrapText="1"/>
      <protection hidden="1"/>
    </xf>
    <xf numFmtId="0" fontId="86" fillId="9" borderId="0" xfId="0" applyFont="1" applyFill="1" applyAlignment="1" applyProtection="1">
      <alignment horizontal="center" wrapText="1"/>
      <protection hidden="1"/>
    </xf>
    <xf numFmtId="1" fontId="124" fillId="9" borderId="0" xfId="0" applyNumberFormat="1" applyFont="1" applyFill="1" applyBorder="1" applyAlignment="1" applyProtection="1">
      <alignment wrapText="1"/>
      <protection hidden="1"/>
    </xf>
    <xf numFmtId="1" fontId="124" fillId="9" borderId="0" xfId="0" applyNumberFormat="1" applyFont="1" applyFill="1" applyBorder="1" applyProtection="1">
      <protection hidden="1"/>
    </xf>
    <xf numFmtId="0" fontId="70" fillId="19" borderId="0" xfId="0" applyFont="1" applyFill="1" applyBorder="1" applyAlignment="1" applyProtection="1">
      <alignment horizontal="center" vertical="center" wrapText="1"/>
      <protection hidden="1"/>
    </xf>
    <xf numFmtId="0" fontId="70" fillId="19" borderId="0" xfId="0" applyFont="1" applyFill="1" applyBorder="1" applyAlignment="1" applyProtection="1">
      <alignment horizontal="center" wrapText="1"/>
      <protection hidden="1"/>
    </xf>
    <xf numFmtId="1" fontId="6" fillId="9" borderId="1" xfId="0" applyNumberFormat="1" applyFont="1" applyFill="1" applyBorder="1" applyAlignment="1" applyProtection="1">
      <alignment horizontal="center" vertical="center" wrapText="1"/>
    </xf>
    <xf numFmtId="1" fontId="15" fillId="9" borderId="1" xfId="0" applyNumberFormat="1" applyFont="1" applyFill="1" applyBorder="1" applyAlignment="1" applyProtection="1">
      <alignment horizontal="center" vertical="center"/>
      <protection hidden="1"/>
    </xf>
    <xf numFmtId="0" fontId="115" fillId="19" borderId="0" xfId="0" applyFont="1" applyFill="1" applyAlignment="1" applyProtection="1">
      <alignment wrapText="1"/>
      <protection hidden="1"/>
    </xf>
    <xf numFmtId="0" fontId="70" fillId="12" borderId="0" xfId="0" applyFont="1" applyFill="1" applyAlignment="1" applyProtection="1">
      <alignment wrapText="1"/>
      <protection hidden="1"/>
    </xf>
    <xf numFmtId="1" fontId="70" fillId="29" borderId="1" xfId="0" applyNumberFormat="1" applyFont="1" applyFill="1" applyBorder="1" applyAlignment="1" applyProtection="1">
      <alignment horizontal="center" vertical="center" wrapText="1"/>
      <protection hidden="1"/>
    </xf>
    <xf numFmtId="0" fontId="70" fillId="29" borderId="37" xfId="0" applyFont="1" applyFill="1" applyBorder="1" applyAlignment="1" applyProtection="1">
      <alignment horizontal="center" vertical="center" wrapText="1"/>
      <protection hidden="1"/>
    </xf>
    <xf numFmtId="0" fontId="70" fillId="29" borderId="37" xfId="0" applyFont="1" applyFill="1" applyBorder="1" applyAlignment="1" applyProtection="1">
      <alignment horizontal="center" wrapText="1"/>
      <protection hidden="1"/>
    </xf>
    <xf numFmtId="0" fontId="70" fillId="29" borderId="25" xfId="0" applyFont="1" applyFill="1" applyBorder="1" applyAlignment="1" applyProtection="1">
      <alignment horizontal="center" vertical="center" wrapText="1"/>
      <protection hidden="1"/>
    </xf>
    <xf numFmtId="0" fontId="70" fillId="15" borderId="13" xfId="0" applyFont="1" applyFill="1" applyBorder="1" applyAlignment="1" applyProtection="1">
      <alignment horizontal="center" vertical="center" wrapText="1"/>
      <protection locked="0"/>
    </xf>
    <xf numFmtId="1" fontId="70" fillId="29" borderId="33" xfId="0" applyNumberFormat="1" applyFont="1" applyFill="1" applyBorder="1" applyAlignment="1" applyProtection="1">
      <alignment horizontal="center" vertical="center" wrapText="1"/>
      <protection hidden="1"/>
    </xf>
    <xf numFmtId="0" fontId="0" fillId="0" borderId="13" xfId="0" applyBorder="1" applyAlignment="1" applyProtection="1">
      <alignment horizontal="center" vertical="center" wrapText="1"/>
      <protection locked="0"/>
    </xf>
    <xf numFmtId="9" fontId="70" fillId="9" borderId="0" xfId="119" applyFont="1" applyFill="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wrapText="1"/>
      <protection hidden="1"/>
    </xf>
    <xf numFmtId="0" fontId="0" fillId="0" borderId="5" xfId="0" applyBorder="1" applyAlignment="1" applyProtection="1">
      <alignment vertical="center" wrapText="1"/>
      <protection hidden="1"/>
    </xf>
    <xf numFmtId="0" fontId="0" fillId="0" borderId="5" xfId="0" applyBorder="1" applyAlignment="1" applyProtection="1">
      <alignment horizontal="left" vertical="center" wrapText="1"/>
      <protection hidden="1"/>
    </xf>
    <xf numFmtId="0" fontId="0" fillId="0" borderId="0" xfId="0" applyBorder="1" applyProtection="1">
      <protection hidden="1"/>
    </xf>
    <xf numFmtId="0" fontId="0" fillId="0" borderId="20" xfId="0" applyBorder="1" applyAlignment="1" applyProtection="1">
      <alignment vertical="center" wrapText="1"/>
      <protection hidden="1"/>
    </xf>
    <xf numFmtId="0" fontId="48" fillId="0" borderId="0" xfId="0" applyFont="1" applyBorder="1" applyAlignment="1" applyProtection="1">
      <alignment vertical="center" wrapText="1"/>
      <protection hidden="1"/>
    </xf>
    <xf numFmtId="0" fontId="0" fillId="0" borderId="0" xfId="0" applyAlignment="1" applyProtection="1">
      <alignment horizontal="left"/>
      <protection hidden="1"/>
    </xf>
    <xf numFmtId="0" fontId="0" fillId="0" borderId="0" xfId="0" applyAlignment="1" applyProtection="1">
      <alignment vertical="center"/>
      <protection hidden="1"/>
    </xf>
    <xf numFmtId="0" fontId="48" fillId="0" borderId="33" xfId="0" applyFont="1" applyBorder="1" applyAlignment="1" applyProtection="1">
      <alignment horizontal="left" vertical="center" wrapText="1"/>
      <protection locked="0"/>
    </xf>
    <xf numFmtId="0" fontId="48" fillId="0" borderId="30" xfId="0" applyFont="1" applyBorder="1" applyAlignment="1" applyProtection="1">
      <alignment horizontal="left" vertical="center" wrapText="1"/>
      <protection locked="0"/>
    </xf>
    <xf numFmtId="0" fontId="48" fillId="0" borderId="25" xfId="0" applyFont="1" applyBorder="1" applyAlignment="1" applyProtection="1">
      <alignment horizontal="left" vertical="center" wrapText="1"/>
      <protection locked="0"/>
    </xf>
    <xf numFmtId="0" fontId="48" fillId="0" borderId="26" xfId="0" applyFont="1" applyBorder="1" applyAlignment="1" applyProtection="1">
      <alignment horizontal="left" vertical="center" wrapText="1"/>
      <protection locked="0"/>
    </xf>
    <xf numFmtId="0" fontId="48" fillId="0" borderId="0" xfId="0" applyFont="1" applyBorder="1" applyAlignment="1" applyProtection="1">
      <alignment vertical="center" wrapText="1"/>
      <protection locked="0"/>
    </xf>
    <xf numFmtId="0" fontId="48" fillId="0" borderId="0" xfId="0" applyFont="1" applyBorder="1" applyAlignment="1" applyProtection="1">
      <alignment vertical="center"/>
      <protection locked="0"/>
    </xf>
    <xf numFmtId="0" fontId="0" fillId="0" borderId="0" xfId="0" applyBorder="1" applyProtection="1">
      <protection locked="0"/>
    </xf>
    <xf numFmtId="0" fontId="48" fillId="0" borderId="33" xfId="0" applyFont="1" applyBorder="1" applyAlignment="1" applyProtection="1">
      <alignment vertical="center" wrapText="1"/>
      <protection locked="0"/>
    </xf>
    <xf numFmtId="0" fontId="48" fillId="0" borderId="30" xfId="0" applyFont="1" applyBorder="1" applyAlignment="1" applyProtection="1">
      <alignment vertical="center" wrapText="1"/>
      <protection locked="0"/>
    </xf>
    <xf numFmtId="0" fontId="48" fillId="0" borderId="25" xfId="0" applyFont="1" applyBorder="1" applyAlignment="1" applyProtection="1">
      <alignment vertical="center" wrapText="1"/>
      <protection locked="0"/>
    </xf>
    <xf numFmtId="0" fontId="48" fillId="0" borderId="26" xfId="0" applyFont="1" applyBorder="1" applyAlignment="1" applyProtection="1">
      <alignment vertical="center" wrapText="1"/>
      <protection locked="0"/>
    </xf>
    <xf numFmtId="0" fontId="48" fillId="0" borderId="6" xfId="0" applyFont="1" applyBorder="1" applyAlignment="1" applyProtection="1">
      <alignment vertical="center"/>
      <protection locked="0"/>
    </xf>
    <xf numFmtId="0" fontId="0" fillId="0" borderId="24" xfId="0" applyBorder="1" applyProtection="1">
      <protection locked="0"/>
    </xf>
    <xf numFmtId="0" fontId="48" fillId="0" borderId="6" xfId="0" applyFont="1" applyBorder="1" applyAlignment="1" applyProtection="1">
      <alignment vertical="center" wrapText="1"/>
      <protection locked="0"/>
    </xf>
    <xf numFmtId="0" fontId="48" fillId="0" borderId="24" xfId="0" applyFont="1" applyBorder="1" applyAlignment="1" applyProtection="1">
      <alignment vertical="center" wrapText="1"/>
      <protection locked="0"/>
    </xf>
    <xf numFmtId="0" fontId="48" fillId="0" borderId="0" xfId="0" applyFont="1" applyBorder="1" applyAlignment="1" applyProtection="1">
      <alignment horizontal="left" vertical="center"/>
      <protection locked="0"/>
    </xf>
    <xf numFmtId="0" fontId="48" fillId="0" borderId="33" xfId="0" applyFont="1" applyBorder="1" applyAlignment="1" applyProtection="1">
      <alignment vertical="center"/>
      <protection locked="0"/>
    </xf>
    <xf numFmtId="0" fontId="0" fillId="0" borderId="30" xfId="0" applyBorder="1" applyProtection="1">
      <protection locked="0"/>
    </xf>
    <xf numFmtId="0" fontId="48" fillId="0" borderId="25" xfId="0" applyFont="1" applyBorder="1" applyAlignment="1" applyProtection="1">
      <alignment vertical="center"/>
      <protection locked="0"/>
    </xf>
    <xf numFmtId="0" fontId="0" fillId="0" borderId="26" xfId="0" applyBorder="1" applyProtection="1">
      <protection locked="0"/>
    </xf>
    <xf numFmtId="0" fontId="0" fillId="0" borderId="0" xfId="0" applyProtection="1">
      <protection locked="0"/>
    </xf>
    <xf numFmtId="0" fontId="48" fillId="0" borderId="33" xfId="0" applyFont="1" applyBorder="1" applyAlignment="1" applyProtection="1">
      <alignment horizontal="left" vertical="center"/>
      <protection locked="0"/>
    </xf>
    <xf numFmtId="0" fontId="48" fillId="0" borderId="30" xfId="0" applyFont="1" applyBorder="1" applyAlignment="1" applyProtection="1">
      <alignment horizontal="left" vertical="center"/>
      <protection locked="0"/>
    </xf>
    <xf numFmtId="0" fontId="48" fillId="0" borderId="22" xfId="0" applyFont="1" applyBorder="1" applyAlignment="1" applyProtection="1">
      <alignment horizontal="left" vertical="center"/>
      <protection locked="0"/>
    </xf>
    <xf numFmtId="0" fontId="48" fillId="0" borderId="23" xfId="0" applyFont="1" applyBorder="1" applyAlignment="1" applyProtection="1">
      <alignment horizontal="left" vertical="center"/>
      <protection locked="0"/>
    </xf>
    <xf numFmtId="0" fontId="0" fillId="0" borderId="20" xfId="0" applyBorder="1" applyAlignment="1" applyProtection="1">
      <alignment horizontal="left" vertical="center" wrapText="1"/>
      <protection hidden="1"/>
    </xf>
    <xf numFmtId="0" fontId="48" fillId="0" borderId="20" xfId="0" applyFont="1" applyBorder="1" applyAlignment="1" applyProtection="1">
      <alignment vertical="center" wrapText="1"/>
      <protection hidden="1"/>
    </xf>
    <xf numFmtId="0" fontId="48" fillId="0" borderId="20" xfId="0" applyFont="1" applyBorder="1" applyAlignment="1" applyProtection="1">
      <alignment horizontal="left" vertical="center" wrapText="1"/>
      <protection hidden="1"/>
    </xf>
    <xf numFmtId="0" fontId="48" fillId="0" borderId="20" xfId="0" applyFont="1" applyBorder="1" applyAlignment="1" applyProtection="1">
      <alignment horizontal="left" vertical="center"/>
      <protection hidden="1"/>
    </xf>
    <xf numFmtId="0" fontId="48" fillId="0" borderId="5" xfId="0" applyFont="1" applyBorder="1" applyAlignment="1" applyProtection="1">
      <alignment horizontal="left" vertical="center"/>
      <protection hidden="1"/>
    </xf>
    <xf numFmtId="0" fontId="50" fillId="0" borderId="0" xfId="0" applyFont="1" applyAlignment="1" applyProtection="1">
      <alignment horizontal="left" vertical="center" wrapText="1"/>
      <protection hidden="1"/>
    </xf>
    <xf numFmtId="0" fontId="48" fillId="19" borderId="27" xfId="0" applyFont="1" applyFill="1" applyBorder="1" applyAlignment="1" applyProtection="1">
      <alignment horizontal="left" vertical="center"/>
      <protection hidden="1"/>
    </xf>
    <xf numFmtId="0" fontId="50" fillId="19" borderId="0" xfId="0" applyFont="1" applyFill="1" applyAlignment="1" applyProtection="1">
      <alignment horizontal="left" vertical="center" wrapText="1"/>
      <protection hidden="1"/>
    </xf>
    <xf numFmtId="14" fontId="0" fillId="0" borderId="0" xfId="0" applyNumberFormat="1" applyAlignment="1" applyProtection="1">
      <alignment vertical="center" wrapText="1"/>
      <protection hidden="1"/>
    </xf>
    <xf numFmtId="14" fontId="0" fillId="0" borderId="0" xfId="0" applyNumberFormat="1" applyAlignment="1" applyProtection="1">
      <alignment horizontal="left" vertical="center" wrapText="1"/>
      <protection hidden="1"/>
    </xf>
    <xf numFmtId="14" fontId="50" fillId="0" borderId="0" xfId="0" applyNumberFormat="1" applyFont="1" applyAlignment="1" applyProtection="1">
      <alignment horizontal="right" vertical="center" wrapText="1"/>
      <protection hidden="1"/>
    </xf>
    <xf numFmtId="0" fontId="48" fillId="19" borderId="0" xfId="0" applyFont="1" applyFill="1" applyBorder="1" applyAlignment="1" applyProtection="1">
      <alignment vertical="center" wrapText="1"/>
      <protection locked="0"/>
    </xf>
    <xf numFmtId="0" fontId="48" fillId="19" borderId="0" xfId="0" applyFont="1" applyFill="1" applyBorder="1" applyAlignment="1" applyProtection="1">
      <alignment vertical="center"/>
      <protection locked="0"/>
    </xf>
    <xf numFmtId="0" fontId="0" fillId="19" borderId="0" xfId="0" applyFill="1" applyBorder="1" applyProtection="1">
      <protection locked="0"/>
    </xf>
    <xf numFmtId="0" fontId="0" fillId="19" borderId="0" xfId="0" applyFill="1" applyProtection="1">
      <protection locked="0"/>
    </xf>
    <xf numFmtId="0" fontId="128" fillId="0" borderId="0" xfId="0" applyFont="1" applyProtection="1">
      <protection hidden="1"/>
    </xf>
    <xf numFmtId="0" fontId="129" fillId="0" borderId="0" xfId="0" applyFont="1" applyAlignment="1">
      <alignment horizontal="justify" vertical="center"/>
    </xf>
    <xf numFmtId="0" fontId="129" fillId="0" borderId="0" xfId="0" applyFont="1" applyAlignment="1">
      <alignment horizontal="left" vertical="center" indent="4"/>
    </xf>
    <xf numFmtId="0" fontId="131" fillId="0" borderId="0" xfId="0" applyFont="1" applyAlignment="1">
      <alignment horizontal="justify" vertical="center"/>
    </xf>
    <xf numFmtId="0" fontId="0" fillId="9" borderId="0" xfId="0" applyFill="1" applyBorder="1" applyAlignment="1" applyProtection="1">
      <alignment horizontal="center" vertical="center" wrapText="1"/>
      <protection hidden="1"/>
    </xf>
    <xf numFmtId="0" fontId="70" fillId="12" borderId="1" xfId="0" applyFont="1" applyFill="1" applyBorder="1" applyAlignment="1" applyProtection="1">
      <alignment horizontal="center" vertical="center" wrapText="1"/>
      <protection hidden="1"/>
    </xf>
    <xf numFmtId="0" fontId="48" fillId="9" borderId="0" xfId="0" applyFont="1" applyFill="1" applyBorder="1" applyAlignment="1" applyProtection="1">
      <alignment vertical="center" wrapText="1"/>
      <protection hidden="1"/>
    </xf>
    <xf numFmtId="0" fontId="2" fillId="9" borderId="0" xfId="0" applyFont="1" applyFill="1" applyAlignment="1" applyProtection="1">
      <alignment wrapText="1"/>
      <protection hidden="1"/>
    </xf>
    <xf numFmtId="0" fontId="0" fillId="0" borderId="0" xfId="0" applyAlignment="1" applyProtection="1">
      <alignment horizontal="left" vertical="center"/>
      <protection hidden="1"/>
    </xf>
    <xf numFmtId="0" fontId="0" fillId="0" borderId="0" xfId="0" applyBorder="1" applyAlignment="1" applyProtection="1">
      <alignment vertical="center"/>
      <protection locked="0"/>
    </xf>
    <xf numFmtId="0" fontId="0" fillId="0" borderId="0" xfId="0" applyBorder="1" applyAlignment="1" applyProtection="1">
      <alignment vertical="center"/>
      <protection hidden="1"/>
    </xf>
    <xf numFmtId="0" fontId="83" fillId="0" borderId="5" xfId="0" applyFont="1" applyBorder="1" applyAlignment="1" applyProtection="1">
      <alignment horizontal="left" vertical="center" wrapText="1"/>
      <protection hidden="1"/>
    </xf>
    <xf numFmtId="0" fontId="83" fillId="0" borderId="0" xfId="0" applyFont="1" applyAlignment="1" applyProtection="1">
      <alignment horizontal="left" vertical="center" wrapText="1"/>
      <protection hidden="1"/>
    </xf>
    <xf numFmtId="0" fontId="83" fillId="0" borderId="20" xfId="0" applyFont="1" applyBorder="1" applyAlignment="1" applyProtection="1">
      <alignment horizontal="left" vertical="center" wrapText="1"/>
      <protection hidden="1"/>
    </xf>
    <xf numFmtId="0" fontId="83" fillId="19" borderId="27" xfId="0" applyFont="1" applyFill="1" applyBorder="1" applyAlignment="1" applyProtection="1">
      <alignment horizontal="left" vertical="center" wrapText="1"/>
      <protection hidden="1"/>
    </xf>
    <xf numFmtId="0" fontId="83" fillId="19" borderId="0" xfId="0" applyFont="1" applyFill="1" applyAlignment="1" applyProtection="1">
      <alignment horizontal="left" vertical="center" wrapText="1"/>
      <protection hidden="1"/>
    </xf>
    <xf numFmtId="0" fontId="0" fillId="9" borderId="0" xfId="0" applyFill="1" applyBorder="1" applyAlignment="1" applyProtection="1">
      <alignment horizontal="left" vertical="center" wrapText="1"/>
      <protection hidden="1"/>
    </xf>
    <xf numFmtId="0" fontId="64" fillId="9" borderId="0" xfId="0" applyFont="1" applyFill="1" applyBorder="1" applyAlignment="1" applyProtection="1">
      <alignment horizontal="center" vertical="center" wrapText="1"/>
      <protection hidden="1"/>
    </xf>
    <xf numFmtId="0" fontId="63" fillId="9" borderId="0" xfId="0" applyFont="1" applyFill="1" applyBorder="1" applyAlignment="1" applyProtection="1">
      <alignment horizontal="center" vertical="center" wrapText="1"/>
      <protection hidden="1"/>
    </xf>
    <xf numFmtId="0" fontId="0" fillId="9" borderId="0" xfId="0" applyFill="1" applyBorder="1" applyAlignment="1" applyProtection="1">
      <alignment horizontal="center" wrapText="1"/>
      <protection hidden="1"/>
    </xf>
    <xf numFmtId="0" fontId="0" fillId="9" borderId="0" xfId="0" applyFill="1" applyBorder="1" applyAlignment="1" applyProtection="1">
      <alignment horizontal="center" vertical="center" wrapText="1"/>
      <protection hidden="1"/>
    </xf>
    <xf numFmtId="0" fontId="70" fillId="9" borderId="0" xfId="0" applyFont="1" applyFill="1" applyBorder="1" applyAlignment="1" applyProtection="1">
      <alignment horizontal="left" vertical="center" wrapText="1"/>
      <protection hidden="1"/>
    </xf>
    <xf numFmtId="0" fontId="47" fillId="32" borderId="15" xfId="0" applyFont="1" applyFill="1" applyBorder="1" applyAlignment="1" applyProtection="1">
      <alignment horizontal="center" vertical="center" wrapText="1"/>
      <protection hidden="1"/>
    </xf>
    <xf numFmtId="0" fontId="53" fillId="32" borderId="0" xfId="0" applyFont="1" applyFill="1" applyBorder="1" applyAlignment="1" applyProtection="1">
      <alignment horizontal="center" vertical="center" wrapText="1"/>
      <protection hidden="1"/>
    </xf>
    <xf numFmtId="0" fontId="46" fillId="32" borderId="0" xfId="0" applyFont="1" applyFill="1" applyAlignment="1" applyProtection="1">
      <alignment wrapText="1"/>
      <protection hidden="1"/>
    </xf>
    <xf numFmtId="0" fontId="63" fillId="32" borderId="5" xfId="0" applyFont="1" applyFill="1" applyBorder="1" applyAlignment="1" applyProtection="1">
      <alignment horizontal="left" vertical="center" wrapText="1"/>
      <protection hidden="1"/>
    </xf>
    <xf numFmtId="0" fontId="53" fillId="32" borderId="0" xfId="0" applyFont="1" applyFill="1" applyAlignment="1" applyProtection="1">
      <alignment horizontal="center" vertical="center" wrapText="1"/>
      <protection hidden="1"/>
    </xf>
    <xf numFmtId="0" fontId="63" fillId="32" borderId="0" xfId="0" applyFont="1" applyFill="1" applyBorder="1" applyAlignment="1" applyProtection="1">
      <alignment horizontal="right" vertical="center" wrapText="1"/>
      <protection hidden="1"/>
    </xf>
    <xf numFmtId="0" fontId="53" fillId="11" borderId="0" xfId="0" applyFont="1" applyFill="1" applyBorder="1" applyAlignment="1" applyProtection="1">
      <alignment horizontal="center" vertical="center" wrapText="1"/>
      <protection hidden="1"/>
    </xf>
    <xf numFmtId="0" fontId="46" fillId="11" borderId="0" xfId="0" applyFont="1" applyFill="1" applyAlignment="1" applyProtection="1">
      <alignment wrapText="1"/>
      <protection hidden="1"/>
    </xf>
    <xf numFmtId="0" fontId="63" fillId="11" borderId="5" xfId="0" applyFont="1" applyFill="1" applyBorder="1" applyAlignment="1" applyProtection="1">
      <alignment horizontal="left" vertical="center" wrapText="1"/>
      <protection hidden="1"/>
    </xf>
    <xf numFmtId="0" fontId="63" fillId="11" borderId="0" xfId="0" applyFont="1" applyFill="1" applyBorder="1" applyAlignment="1" applyProtection="1">
      <alignment horizontal="left" vertical="center" wrapText="1"/>
      <protection hidden="1"/>
    </xf>
    <xf numFmtId="0" fontId="53" fillId="19" borderId="0" xfId="0" applyFont="1" applyFill="1" applyBorder="1" applyAlignment="1" applyProtection="1">
      <alignment horizontal="center" vertical="center" wrapText="1"/>
      <protection hidden="1"/>
    </xf>
    <xf numFmtId="0" fontId="46" fillId="19" borderId="0" xfId="0" applyFont="1" applyFill="1" applyBorder="1" applyAlignment="1" applyProtection="1">
      <alignment horizontal="center" vertical="center" wrapText="1"/>
      <protection hidden="1"/>
    </xf>
    <xf numFmtId="0" fontId="87" fillId="9" borderId="0" xfId="0" applyFont="1" applyFill="1" applyBorder="1" applyAlignment="1" applyProtection="1">
      <alignment vertical="center" wrapText="1"/>
      <protection hidden="1"/>
    </xf>
    <xf numFmtId="0" fontId="0" fillId="9" borderId="5" xfId="0" applyFill="1" applyBorder="1" applyAlignment="1" applyProtection="1">
      <alignment horizontal="center" vertical="center" wrapText="1"/>
      <protection hidden="1"/>
    </xf>
    <xf numFmtId="0" fontId="0" fillId="9" borderId="20" xfId="0" applyFill="1" applyBorder="1" applyAlignment="1" applyProtection="1">
      <alignment horizontal="center" vertical="center" wrapText="1"/>
      <protection hidden="1"/>
    </xf>
    <xf numFmtId="0" fontId="0" fillId="9" borderId="27" xfId="0"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locked="0"/>
    </xf>
    <xf numFmtId="1" fontId="47" fillId="11" borderId="0" xfId="121" applyNumberFormat="1" applyFont="1" applyFill="1" applyBorder="1" applyAlignment="1" applyProtection="1">
      <alignment horizontal="center" wrapText="1"/>
      <protection hidden="1"/>
    </xf>
    <xf numFmtId="0" fontId="0" fillId="15" borderId="1" xfId="0" applyFill="1" applyBorder="1" applyAlignment="1" applyProtection="1">
      <alignment horizontal="center" vertical="center" wrapText="1"/>
      <protection locked="0"/>
    </xf>
    <xf numFmtId="1" fontId="91" fillId="33" borderId="0" xfId="0" applyNumberFormat="1" applyFont="1" applyFill="1" applyBorder="1" applyAlignment="1" applyProtection="1">
      <alignment horizontal="center" vertical="center" wrapText="1"/>
      <protection hidden="1"/>
    </xf>
    <xf numFmtId="0" fontId="46" fillId="9" borderId="0" xfId="0" applyFont="1" applyFill="1" applyBorder="1" applyAlignment="1" applyProtection="1">
      <alignment horizontal="center" wrapText="1"/>
      <protection hidden="1"/>
    </xf>
    <xf numFmtId="1" fontId="91" fillId="28" borderId="0" xfId="0" applyNumberFormat="1" applyFont="1" applyFill="1" applyBorder="1" applyAlignment="1" applyProtection="1">
      <alignment horizontal="center" vertical="center" wrapText="1"/>
      <protection hidden="1"/>
    </xf>
    <xf numFmtId="0" fontId="54" fillId="9" borderId="0" xfId="0" applyFont="1" applyFill="1" applyBorder="1" applyAlignment="1" applyProtection="1">
      <alignment horizontal="center" vertical="center" wrapText="1"/>
      <protection hidden="1"/>
    </xf>
    <xf numFmtId="0" fontId="88" fillId="14" borderId="0" xfId="38" applyFont="1" applyFill="1" applyBorder="1" applyAlignment="1" applyProtection="1">
      <alignment vertical="center" wrapText="1"/>
      <protection hidden="1"/>
    </xf>
    <xf numFmtId="0" fontId="88" fillId="9" borderId="0" xfId="38" applyFont="1" applyFill="1" applyBorder="1" applyAlignment="1" applyProtection="1">
      <alignment vertical="center" wrapText="1"/>
      <protection hidden="1"/>
    </xf>
    <xf numFmtId="0" fontId="0" fillId="9" borderId="0" xfId="0" applyFill="1" applyBorder="1" applyAlignment="1" applyProtection="1">
      <alignment horizontal="right" vertical="center"/>
      <protection hidden="1"/>
    </xf>
    <xf numFmtId="0" fontId="0" fillId="9" borderId="0" xfId="0" applyFont="1" applyFill="1" applyBorder="1" applyAlignment="1" applyProtection="1">
      <alignment horizontal="center" vertical="center" wrapText="1"/>
    </xf>
    <xf numFmtId="1" fontId="91" fillId="31" borderId="0" xfId="0" applyNumberFormat="1" applyFont="1" applyFill="1" applyBorder="1" applyAlignment="1" applyProtection="1">
      <alignment horizontal="center" vertical="center" wrapText="1"/>
      <protection hidden="1"/>
    </xf>
    <xf numFmtId="1" fontId="91" fillId="23" borderId="0" xfId="0" applyNumberFormat="1" applyFont="1" applyFill="1" applyBorder="1" applyAlignment="1" applyProtection="1">
      <alignment horizontal="center" vertical="center" wrapText="1"/>
      <protection hidden="1"/>
    </xf>
    <xf numFmtId="0" fontId="46" fillId="9" borderId="0" xfId="0" applyFont="1" applyFill="1" applyBorder="1" applyAlignment="1" applyProtection="1">
      <alignment wrapText="1"/>
      <protection hidden="1"/>
    </xf>
    <xf numFmtId="0" fontId="67" fillId="32" borderId="0" xfId="0" applyFont="1" applyFill="1" applyBorder="1" applyAlignment="1" applyProtection="1">
      <alignment horizontal="center" vertical="center" wrapText="1"/>
      <protection hidden="1"/>
    </xf>
    <xf numFmtId="1" fontId="0" fillId="9" borderId="0" xfId="0" applyNumberFormat="1" applyFill="1" applyBorder="1" applyAlignment="1" applyProtection="1">
      <alignment horizontal="center" wrapText="1"/>
      <protection hidden="1"/>
    </xf>
    <xf numFmtId="0" fontId="85" fillId="11" borderId="0" xfId="0" applyFont="1" applyFill="1" applyBorder="1" applyAlignment="1" applyProtection="1">
      <alignment horizontal="center" vertical="center"/>
      <protection hidden="1"/>
    </xf>
    <xf numFmtId="0" fontId="54" fillId="9" borderId="0" xfId="0" applyFont="1" applyFill="1" applyBorder="1" applyAlignment="1" applyProtection="1">
      <alignment horizontal="center" vertical="top" wrapText="1"/>
      <protection hidden="1"/>
    </xf>
    <xf numFmtId="0" fontId="68" fillId="9" borderId="0" xfId="0" applyFont="1" applyFill="1" applyBorder="1" applyAlignment="1" applyProtection="1">
      <alignment vertical="center" wrapText="1"/>
      <protection hidden="1"/>
    </xf>
    <xf numFmtId="0" fontId="55" fillId="14" borderId="0" xfId="0" applyFont="1" applyFill="1" applyBorder="1" applyAlignment="1" applyProtection="1">
      <alignment horizontal="center" vertical="center" wrapText="1" shrinkToFit="1"/>
      <protection hidden="1"/>
    </xf>
    <xf numFmtId="0" fontId="89" fillId="9" borderId="0" xfId="0" applyFont="1" applyFill="1" applyBorder="1" applyAlignment="1" applyProtection="1">
      <alignment vertical="center" wrapText="1" shrinkToFit="1"/>
      <protection hidden="1"/>
    </xf>
    <xf numFmtId="1" fontId="55" fillId="14" borderId="0" xfId="0" applyNumberFormat="1" applyFont="1" applyFill="1" applyBorder="1" applyAlignment="1" applyProtection="1">
      <alignment horizontal="center" vertical="center" wrapText="1" shrinkToFit="1"/>
      <protection hidden="1"/>
    </xf>
    <xf numFmtId="0" fontId="0" fillId="9" borderId="5" xfId="0" applyFill="1" applyBorder="1" applyAlignment="1" applyProtection="1">
      <alignment horizontal="center" wrapText="1"/>
      <protection hidden="1"/>
    </xf>
    <xf numFmtId="0" fontId="0" fillId="9" borderId="20" xfId="0" applyFill="1" applyBorder="1" applyAlignment="1" applyProtection="1">
      <alignment horizontal="center" wrapText="1"/>
      <protection hidden="1"/>
    </xf>
    <xf numFmtId="0" fontId="0" fillId="9" borderId="27" xfId="0" applyFill="1" applyBorder="1" applyAlignment="1" applyProtection="1">
      <alignment horizontal="center" wrapText="1"/>
      <protection hidden="1"/>
    </xf>
    <xf numFmtId="165" fontId="59" fillId="19" borderId="0" xfId="121" applyNumberFormat="1" applyFont="1" applyFill="1" applyBorder="1" applyAlignment="1" applyProtection="1">
      <alignment horizontal="center" wrapText="1"/>
      <protection hidden="1"/>
    </xf>
    <xf numFmtId="0" fontId="63" fillId="19" borderId="0" xfId="0" applyFont="1" applyFill="1" applyBorder="1" applyAlignment="1" applyProtection="1">
      <alignment horizontal="center" vertical="center" wrapText="1"/>
      <protection hidden="1"/>
    </xf>
    <xf numFmtId="0" fontId="63" fillId="19" borderId="0" xfId="0" applyFont="1" applyFill="1" applyBorder="1" applyAlignment="1" applyProtection="1">
      <alignment horizontal="left" vertical="center" wrapText="1"/>
      <protection hidden="1"/>
    </xf>
    <xf numFmtId="0" fontId="47" fillId="19" borderId="0" xfId="0" applyFont="1" applyFill="1" applyBorder="1" applyAlignment="1" applyProtection="1">
      <alignment horizontal="center" vertical="center" wrapText="1"/>
      <protection hidden="1"/>
    </xf>
    <xf numFmtId="0" fontId="47" fillId="19" borderId="0" xfId="0" applyFont="1" applyFill="1" applyBorder="1" applyAlignment="1" applyProtection="1">
      <alignment vertical="center" wrapText="1"/>
      <protection hidden="1"/>
    </xf>
    <xf numFmtId="1" fontId="0" fillId="14" borderId="0" xfId="0" applyNumberFormat="1" applyFont="1" applyFill="1" applyBorder="1" applyAlignment="1" applyProtection="1">
      <alignment horizontal="center" vertical="center" wrapText="1"/>
      <protection hidden="1"/>
    </xf>
    <xf numFmtId="49" fontId="50" fillId="9" borderId="0" xfId="0" applyNumberFormat="1" applyFont="1" applyFill="1" applyBorder="1" applyAlignment="1" applyProtection="1">
      <alignment vertical="center" wrapText="1"/>
      <protection hidden="1"/>
    </xf>
    <xf numFmtId="1" fontId="0" fillId="9" borderId="0" xfId="0" applyNumberFormat="1" applyFont="1" applyFill="1" applyBorder="1" applyAlignment="1" applyProtection="1">
      <alignment vertical="center" wrapText="1"/>
      <protection hidden="1"/>
    </xf>
    <xf numFmtId="0" fontId="67" fillId="32" borderId="0" xfId="0" applyFont="1" applyFill="1" applyBorder="1" applyAlignment="1" applyProtection="1">
      <alignment horizontal="center" vertical="center"/>
      <protection hidden="1"/>
    </xf>
    <xf numFmtId="0" fontId="47" fillId="32" borderId="0" xfId="0" applyFont="1" applyFill="1" applyBorder="1" applyAlignment="1" applyProtection="1">
      <alignment horizontal="center" vertical="center" wrapText="1"/>
      <protection hidden="1"/>
    </xf>
    <xf numFmtId="0" fontId="47" fillId="11" borderId="0" xfId="0" applyFont="1" applyFill="1" applyBorder="1" applyAlignment="1" applyProtection="1">
      <alignment horizontal="center" vertical="center" wrapText="1"/>
      <protection hidden="1"/>
    </xf>
    <xf numFmtId="0" fontId="85" fillId="9" borderId="0" xfId="0" applyFont="1" applyFill="1" applyBorder="1" applyAlignment="1" applyProtection="1">
      <alignment horizontal="center" vertical="center"/>
      <protection hidden="1"/>
    </xf>
    <xf numFmtId="0" fontId="70" fillId="9" borderId="0" xfId="0" applyFont="1" applyFill="1" applyBorder="1" applyAlignment="1" applyProtection="1">
      <alignment horizontal="center" vertical="center" wrapText="1"/>
      <protection locked="0"/>
    </xf>
    <xf numFmtId="0" fontId="70" fillId="15" borderId="0" xfId="0" applyFont="1" applyFill="1" applyBorder="1" applyAlignment="1" applyProtection="1">
      <alignment horizontal="center" wrapText="1"/>
      <protection hidden="1"/>
    </xf>
    <xf numFmtId="0" fontId="0" fillId="15" borderId="0" xfId="0" applyFill="1" applyBorder="1" applyAlignment="1" applyProtection="1">
      <alignment horizontal="center" vertical="center" wrapText="1"/>
      <protection hidden="1"/>
    </xf>
    <xf numFmtId="0" fontId="67" fillId="11" borderId="0" xfId="0" applyFont="1" applyFill="1" applyBorder="1" applyAlignment="1" applyProtection="1">
      <alignment horizontal="center" vertical="center"/>
      <protection hidden="1"/>
    </xf>
    <xf numFmtId="1" fontId="46" fillId="11" borderId="0" xfId="121" applyNumberFormat="1" applyFont="1" applyFill="1" applyBorder="1" applyAlignment="1" applyProtection="1">
      <alignment wrapText="1"/>
      <protection hidden="1"/>
    </xf>
    <xf numFmtId="0" fontId="54" fillId="9" borderId="0" xfId="0" applyFont="1" applyFill="1" applyBorder="1" applyAlignment="1" applyProtection="1">
      <alignment horizontal="center" wrapText="1"/>
      <protection hidden="1"/>
    </xf>
    <xf numFmtId="49" fontId="0" fillId="9" borderId="0" xfId="0" applyNumberFormat="1" applyFont="1" applyFill="1" applyBorder="1" applyAlignment="1" applyProtection="1">
      <alignment vertical="center" wrapText="1"/>
      <protection hidden="1"/>
    </xf>
    <xf numFmtId="0" fontId="0" fillId="9" borderId="20" xfId="0" applyFont="1" applyFill="1" applyBorder="1" applyAlignment="1" applyProtection="1">
      <alignment horizontal="center" vertical="center" wrapText="1"/>
      <protection hidden="1"/>
    </xf>
    <xf numFmtId="0" fontId="56" fillId="19" borderId="0" xfId="0" applyFont="1" applyFill="1" applyBorder="1" applyAlignment="1" applyProtection="1">
      <alignment horizontal="center" vertical="center" wrapText="1"/>
      <protection hidden="1"/>
    </xf>
    <xf numFmtId="0" fontId="64" fillId="19" borderId="0" xfId="0" applyFont="1" applyFill="1" applyBorder="1" applyAlignment="1" applyProtection="1">
      <alignment vertical="center" wrapText="1"/>
      <protection hidden="1"/>
    </xf>
    <xf numFmtId="0" fontId="55" fillId="9" borderId="0" xfId="0" applyFont="1" applyFill="1" applyBorder="1" applyAlignment="1" applyProtection="1">
      <alignment vertical="center" wrapText="1"/>
      <protection hidden="1"/>
    </xf>
    <xf numFmtId="1" fontId="47" fillId="11" borderId="0" xfId="121" applyNumberFormat="1" applyFont="1" applyFill="1" applyBorder="1" applyAlignment="1" applyProtection="1">
      <alignment horizontal="center" vertical="center" wrapText="1"/>
      <protection hidden="1"/>
    </xf>
    <xf numFmtId="0" fontId="48" fillId="21" borderId="0" xfId="0" applyFont="1" applyFill="1" applyBorder="1" applyAlignment="1" applyProtection="1">
      <alignment horizontal="center" vertical="center" wrapText="1" shrinkToFit="1"/>
      <protection hidden="1"/>
    </xf>
    <xf numFmtId="1" fontId="102" fillId="9" borderId="0" xfId="0" applyNumberFormat="1" applyFont="1" applyFill="1" applyBorder="1" applyAlignment="1" applyProtection="1">
      <alignment horizontal="center" vertical="center" wrapText="1" shrinkToFit="1"/>
      <protection hidden="1"/>
    </xf>
    <xf numFmtId="0" fontId="0" fillId="15" borderId="1" xfId="0" applyFont="1" applyFill="1" applyBorder="1" applyAlignment="1" applyProtection="1">
      <alignment horizontal="center" vertical="center" wrapText="1" shrinkToFit="1"/>
      <protection locked="0"/>
    </xf>
    <xf numFmtId="1" fontId="47" fillId="32" borderId="0" xfId="121" applyNumberFormat="1" applyFont="1" applyFill="1" applyBorder="1" applyAlignment="1" applyProtection="1">
      <alignment horizontal="center" vertical="center" wrapText="1"/>
      <protection hidden="1"/>
    </xf>
    <xf numFmtId="1" fontId="50" fillId="9" borderId="0" xfId="121" applyNumberFormat="1" applyFont="1" applyFill="1" applyBorder="1" applyAlignment="1" applyProtection="1">
      <alignment horizontal="center" vertical="center" wrapText="1"/>
    </xf>
    <xf numFmtId="0" fontId="70" fillId="14" borderId="0" xfId="0" applyFont="1" applyFill="1" applyBorder="1" applyAlignment="1" applyProtection="1">
      <alignment horizontal="left" vertical="center" wrapText="1"/>
      <protection hidden="1"/>
    </xf>
    <xf numFmtId="0" fontId="50" fillId="14" borderId="0" xfId="0" applyFont="1" applyFill="1" applyBorder="1" applyAlignment="1" applyProtection="1">
      <alignment vertical="center" wrapText="1"/>
      <protection hidden="1"/>
    </xf>
    <xf numFmtId="0" fontId="70" fillId="9" borderId="0" xfId="0" applyFont="1" applyFill="1" applyBorder="1" applyAlignment="1" applyProtection="1">
      <alignment horizontal="center" vertical="center" wrapText="1"/>
      <protection hidden="1"/>
    </xf>
    <xf numFmtId="1" fontId="47" fillId="9" borderId="0" xfId="121" applyNumberFormat="1" applyFont="1" applyFill="1" applyBorder="1" applyAlignment="1" applyProtection="1">
      <alignment horizontal="center" vertical="center" wrapText="1"/>
      <protection hidden="1"/>
    </xf>
    <xf numFmtId="0" fontId="58" fillId="9" borderId="0" xfId="0" applyFont="1" applyFill="1" applyBorder="1" applyAlignment="1" applyProtection="1">
      <alignment horizontal="center" vertical="center" wrapText="1"/>
      <protection hidden="1"/>
    </xf>
    <xf numFmtId="1" fontId="117" fillId="9" borderId="0" xfId="0" applyNumberFormat="1" applyFont="1" applyFill="1" applyBorder="1" applyAlignment="1" applyProtection="1">
      <alignment horizontal="center" vertical="center"/>
      <protection hidden="1"/>
    </xf>
    <xf numFmtId="0" fontId="55" fillId="9" borderId="5" xfId="0" applyFont="1" applyFill="1" applyBorder="1" applyAlignment="1" applyProtection="1">
      <alignment horizontal="center" vertical="center" wrapText="1" shrinkToFit="1"/>
      <protection hidden="1"/>
    </xf>
    <xf numFmtId="0" fontId="55" fillId="9" borderId="20" xfId="0" applyFont="1" applyFill="1" applyBorder="1" applyAlignment="1" applyProtection="1">
      <alignment horizontal="center" vertical="center" wrapText="1" shrinkToFit="1"/>
      <protection hidden="1"/>
    </xf>
    <xf numFmtId="0" fontId="55" fillId="9" borderId="27" xfId="0" applyFont="1" applyFill="1" applyBorder="1" applyAlignment="1" applyProtection="1">
      <alignment horizontal="center" vertical="center" wrapText="1" shrinkToFit="1"/>
      <protection hidden="1"/>
    </xf>
    <xf numFmtId="0" fontId="0" fillId="14" borderId="5" xfId="0" applyFill="1" applyBorder="1" applyAlignment="1" applyProtection="1">
      <alignment vertical="center" wrapText="1"/>
      <protection hidden="1"/>
    </xf>
    <xf numFmtId="0" fontId="0" fillId="14" borderId="20" xfId="0" applyFill="1" applyBorder="1" applyAlignment="1" applyProtection="1">
      <alignment vertical="center" wrapText="1"/>
      <protection hidden="1"/>
    </xf>
    <xf numFmtId="0" fontId="0" fillId="14" borderId="27" xfId="0" applyFill="1" applyBorder="1" applyAlignment="1" applyProtection="1">
      <alignment vertical="center" wrapText="1"/>
      <protection hidden="1"/>
    </xf>
    <xf numFmtId="0" fontId="47" fillId="32" borderId="0" xfId="0" applyFont="1" applyFill="1" applyBorder="1" applyAlignment="1" applyProtection="1">
      <alignment horizontal="center" vertical="center"/>
      <protection hidden="1"/>
    </xf>
    <xf numFmtId="0" fontId="47" fillId="11" borderId="0" xfId="0" applyFont="1" applyFill="1" applyBorder="1" applyAlignment="1" applyProtection="1">
      <alignment horizontal="center" vertical="center"/>
      <protection hidden="1"/>
    </xf>
    <xf numFmtId="0" fontId="47" fillId="9" borderId="0" xfId="0" applyFont="1" applyFill="1" applyBorder="1" applyAlignment="1" applyProtection="1">
      <alignment horizontal="center" vertical="center"/>
      <protection hidden="1"/>
    </xf>
    <xf numFmtId="0" fontId="70" fillId="9" borderId="0" xfId="0" applyFont="1" applyFill="1" applyBorder="1" applyAlignment="1" applyProtection="1">
      <alignment vertical="center" wrapText="1"/>
      <protection hidden="1"/>
    </xf>
    <xf numFmtId="0" fontId="50" fillId="21" borderId="0" xfId="0" applyFont="1" applyFill="1" applyBorder="1" applyAlignment="1" applyProtection="1">
      <alignment horizontal="center" vertical="center" wrapText="1" shrinkToFit="1"/>
      <protection hidden="1"/>
    </xf>
    <xf numFmtId="1" fontId="109" fillId="9" borderId="0" xfId="0" applyNumberFormat="1" applyFont="1" applyFill="1" applyBorder="1" applyAlignment="1" applyProtection="1">
      <alignment horizontal="center" vertical="center" wrapText="1" shrinkToFit="1"/>
      <protection hidden="1"/>
    </xf>
    <xf numFmtId="0" fontId="60" fillId="15" borderId="1" xfId="0" applyFont="1" applyFill="1" applyBorder="1" applyAlignment="1" applyProtection="1">
      <alignment horizontal="center" vertical="center" wrapText="1"/>
      <protection locked="0" hidden="1"/>
    </xf>
    <xf numFmtId="0" fontId="0" fillId="9" borderId="5" xfId="0" applyFont="1" applyFill="1" applyBorder="1" applyAlignment="1" applyProtection="1">
      <alignment horizontal="center" vertical="center" wrapText="1" shrinkToFit="1"/>
      <protection hidden="1"/>
    </xf>
    <xf numFmtId="0" fontId="0" fillId="9" borderId="20" xfId="0" applyFont="1" applyFill="1" applyBorder="1" applyAlignment="1" applyProtection="1">
      <alignment horizontal="center" vertical="center" wrapText="1" shrinkToFit="1"/>
      <protection hidden="1"/>
    </xf>
    <xf numFmtId="0" fontId="0" fillId="9" borderId="27" xfId="0" applyFont="1" applyFill="1" applyBorder="1" applyAlignment="1" applyProtection="1">
      <alignment horizontal="center" vertical="center" wrapText="1" shrinkToFit="1"/>
      <protection hidden="1"/>
    </xf>
    <xf numFmtId="165" fontId="63" fillId="19" borderId="0" xfId="121" applyNumberFormat="1" applyFont="1" applyFill="1" applyBorder="1" applyAlignment="1" applyProtection="1">
      <alignment horizontal="center" vertical="center" wrapText="1"/>
      <protection hidden="1"/>
    </xf>
    <xf numFmtId="165" fontId="121" fillId="26" borderId="1" xfId="121" applyNumberFormat="1" applyFont="1" applyFill="1" applyBorder="1" applyAlignment="1" applyProtection="1">
      <alignment horizontal="center" vertical="center" wrapText="1"/>
      <protection hidden="1"/>
    </xf>
    <xf numFmtId="0" fontId="82" fillId="9" borderId="0" xfId="0" applyFont="1" applyFill="1" applyBorder="1" applyAlignment="1" applyProtection="1">
      <alignment horizontal="center" vertical="center" wrapText="1"/>
      <protection hidden="1"/>
    </xf>
    <xf numFmtId="1" fontId="46" fillId="9" borderId="0" xfId="121" applyNumberFormat="1" applyFont="1" applyFill="1" applyBorder="1" applyAlignment="1" applyProtection="1">
      <alignment wrapText="1"/>
      <protection hidden="1"/>
    </xf>
    <xf numFmtId="0" fontId="63" fillId="34" borderId="0" xfId="0" applyFont="1" applyFill="1" applyBorder="1" applyAlignment="1" applyProtection="1">
      <alignment horizontal="right" wrapText="1"/>
      <protection hidden="1"/>
    </xf>
    <xf numFmtId="0" fontId="63" fillId="34" borderId="5" xfId="0" applyFont="1" applyFill="1" applyBorder="1" applyAlignment="1" applyProtection="1">
      <alignment horizontal="left" wrapText="1"/>
      <protection hidden="1"/>
    </xf>
    <xf numFmtId="1" fontId="62" fillId="9" borderId="0" xfId="0" applyNumberFormat="1" applyFont="1" applyFill="1" applyBorder="1" applyAlignment="1" applyProtection="1">
      <alignment horizontal="center" wrapText="1"/>
      <protection hidden="1"/>
    </xf>
    <xf numFmtId="1" fontId="47" fillId="34" borderId="0" xfId="121" applyNumberFormat="1" applyFont="1" applyFill="1" applyBorder="1" applyAlignment="1" applyProtection="1">
      <alignment wrapText="1"/>
      <protection hidden="1"/>
    </xf>
    <xf numFmtId="0" fontId="67" fillId="34" borderId="0" xfId="0" applyFont="1" applyFill="1" applyBorder="1" applyAlignment="1" applyProtection="1">
      <alignment horizontal="center" vertical="center" wrapText="1"/>
      <protection hidden="1"/>
    </xf>
    <xf numFmtId="1" fontId="47" fillId="35" borderId="0" xfId="0" applyNumberFormat="1" applyFont="1" applyFill="1" applyBorder="1" applyAlignment="1" applyProtection="1">
      <alignment horizontal="center" vertical="center" wrapText="1"/>
      <protection hidden="1"/>
    </xf>
    <xf numFmtId="0" fontId="47" fillId="34" borderId="0" xfId="0" applyFont="1" applyFill="1" applyBorder="1" applyAlignment="1" applyProtection="1">
      <alignment horizontal="center" vertical="center" wrapText="1"/>
      <protection hidden="1"/>
    </xf>
    <xf numFmtId="1" fontId="134" fillId="34" borderId="0" xfId="121" applyNumberFormat="1" applyFont="1" applyFill="1" applyBorder="1" applyAlignment="1" applyProtection="1">
      <alignment wrapText="1"/>
      <protection hidden="1"/>
    </xf>
    <xf numFmtId="0" fontId="53" fillId="34" borderId="0" xfId="0" applyFont="1" applyFill="1" applyBorder="1" applyAlignment="1" applyProtection="1">
      <alignment horizontal="center" vertical="center" wrapText="1"/>
      <protection hidden="1"/>
    </xf>
    <xf numFmtId="0" fontId="46" fillId="34" borderId="0" xfId="0" applyFont="1" applyFill="1" applyAlignment="1" applyProtection="1">
      <alignment wrapText="1"/>
      <protection hidden="1"/>
    </xf>
    <xf numFmtId="1" fontId="47" fillId="34" borderId="0" xfId="121" applyNumberFormat="1" applyFont="1" applyFill="1" applyBorder="1" applyAlignment="1" applyProtection="1">
      <alignment horizontal="center" vertical="center" wrapText="1"/>
      <protection hidden="1"/>
    </xf>
    <xf numFmtId="0" fontId="67" fillId="34" borderId="0" xfId="0" applyFont="1" applyFill="1" applyBorder="1" applyAlignment="1" applyProtection="1">
      <alignment horizontal="center" vertical="center"/>
      <protection hidden="1"/>
    </xf>
    <xf numFmtId="1" fontId="47" fillId="34" borderId="0" xfId="121" applyNumberFormat="1" applyFont="1" applyFill="1" applyBorder="1" applyAlignment="1" applyProtection="1">
      <alignment horizontal="center" vertical="top" wrapText="1"/>
      <protection hidden="1"/>
    </xf>
    <xf numFmtId="0" fontId="6" fillId="15" borderId="1" xfId="0" applyFont="1" applyFill="1" applyBorder="1" applyAlignment="1" applyProtection="1">
      <alignment horizontal="center" vertical="center" wrapText="1"/>
      <protection locked="0"/>
    </xf>
    <xf numFmtId="0" fontId="68" fillId="16" borderId="1"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56" fillId="19" borderId="0" xfId="0" applyFont="1" applyFill="1" applyBorder="1" applyAlignment="1" applyProtection="1">
      <alignment horizontal="right" vertical="center" wrapText="1"/>
    </xf>
    <xf numFmtId="0" fontId="0" fillId="19" borderId="0" xfId="0" applyFill="1" applyBorder="1" applyProtection="1"/>
    <xf numFmtId="1" fontId="0" fillId="9" borderId="5" xfId="119" applyNumberFormat="1" applyFont="1" applyFill="1" applyBorder="1" applyAlignment="1" applyProtection="1">
      <alignment horizontal="center" wrapText="1"/>
      <protection hidden="1"/>
    </xf>
    <xf numFmtId="1" fontId="0" fillId="9" borderId="20" xfId="0" applyNumberFormat="1" applyFill="1" applyBorder="1" applyAlignment="1" applyProtection="1">
      <alignment horizontal="center" wrapText="1"/>
      <protection hidden="1"/>
    </xf>
    <xf numFmtId="0" fontId="47" fillId="19" borderId="14" xfId="0" applyFont="1" applyFill="1" applyBorder="1" applyAlignment="1" applyProtection="1">
      <alignment horizontal="right" vertical="center" wrapText="1"/>
      <protection hidden="1"/>
    </xf>
    <xf numFmtId="0" fontId="47" fillId="19" borderId="8" xfId="0" applyFont="1" applyFill="1" applyBorder="1" applyAlignment="1" applyProtection="1">
      <alignment horizontal="right" vertical="center" wrapText="1"/>
      <protection hidden="1"/>
    </xf>
    <xf numFmtId="0" fontId="47" fillId="19" borderId="9" xfId="0" applyFont="1" applyFill="1" applyBorder="1" applyAlignment="1" applyProtection="1">
      <alignment horizontal="right" vertical="center" wrapText="1"/>
      <protection hidden="1"/>
    </xf>
    <xf numFmtId="0" fontId="47" fillId="19" borderId="33" xfId="0" applyFont="1" applyFill="1" applyBorder="1" applyAlignment="1" applyProtection="1">
      <alignment horizontal="center" vertical="center" wrapText="1"/>
      <protection hidden="1"/>
    </xf>
    <xf numFmtId="0" fontId="73" fillId="19" borderId="0" xfId="0" applyFont="1" applyFill="1" applyAlignment="1" applyProtection="1">
      <alignment horizontal="center" vertical="center" textRotation="90" wrapText="1"/>
      <protection hidden="1"/>
    </xf>
    <xf numFmtId="0" fontId="76" fillId="19" borderId="0" xfId="0" applyFont="1" applyFill="1" applyAlignment="1" applyProtection="1">
      <alignment horizontal="center" vertical="center" textRotation="90"/>
      <protection hidden="1"/>
    </xf>
    <xf numFmtId="0" fontId="135" fillId="19" borderId="0" xfId="0" applyFont="1" applyFill="1" applyAlignment="1" applyProtection="1">
      <alignment vertical="center"/>
      <protection hidden="1"/>
    </xf>
    <xf numFmtId="0" fontId="46" fillId="19" borderId="0" xfId="0" applyFont="1" applyFill="1" applyAlignment="1" applyProtection="1">
      <protection hidden="1"/>
    </xf>
    <xf numFmtId="0" fontId="76" fillId="19" borderId="0" xfId="0" applyFont="1" applyFill="1" applyAlignment="1" applyProtection="1">
      <alignment horizontal="center" vertical="center"/>
      <protection hidden="1"/>
    </xf>
    <xf numFmtId="0" fontId="73" fillId="19" borderId="0" xfId="0" applyFont="1" applyFill="1" applyAlignment="1" applyProtection="1">
      <alignment horizontal="center" vertical="center"/>
      <protection hidden="1"/>
    </xf>
    <xf numFmtId="0" fontId="73" fillId="19" borderId="0" xfId="0" applyFont="1" applyFill="1" applyAlignment="1" applyProtection="1">
      <alignment horizontal="left" vertical="center" wrapText="1"/>
      <protection hidden="1"/>
    </xf>
    <xf numFmtId="0" fontId="136" fillId="19" borderId="0" xfId="0" applyFont="1" applyFill="1" applyAlignment="1" applyProtection="1">
      <alignment vertical="center" wrapText="1"/>
      <protection hidden="1"/>
    </xf>
    <xf numFmtId="0" fontId="67" fillId="11" borderId="0" xfId="0" applyFont="1" applyFill="1" applyBorder="1" applyAlignment="1" applyProtection="1">
      <alignment horizontal="center" vertical="center" wrapText="1"/>
      <protection hidden="1"/>
    </xf>
    <xf numFmtId="1" fontId="114" fillId="19" borderId="0" xfId="0" applyNumberFormat="1" applyFont="1" applyFill="1" applyAlignment="1" applyProtection="1">
      <alignment horizontal="center" vertical="center" wrapText="1"/>
      <protection hidden="1"/>
    </xf>
    <xf numFmtId="0" fontId="137" fillId="19" borderId="0" xfId="0" applyFont="1" applyFill="1" applyBorder="1" applyAlignment="1" applyProtection="1">
      <alignment vertical="center" wrapText="1"/>
    </xf>
    <xf numFmtId="0" fontId="138" fillId="32" borderId="0" xfId="0" applyFont="1" applyFill="1" applyAlignment="1" applyProtection="1">
      <alignment vertical="center" wrapText="1"/>
      <protection hidden="1"/>
    </xf>
    <xf numFmtId="0" fontId="53" fillId="19" borderId="0" xfId="0" applyFont="1" applyFill="1" applyBorder="1" applyAlignment="1" applyProtection="1">
      <alignment vertical="center" wrapText="1"/>
      <protection hidden="1"/>
    </xf>
    <xf numFmtId="166" fontId="0" fillId="12" borderId="0" xfId="0" applyNumberFormat="1" applyFill="1" applyProtection="1">
      <protection hidden="1"/>
    </xf>
    <xf numFmtId="166" fontId="0" fillId="12" borderId="0" xfId="0" applyNumberFormat="1" applyFill="1" applyAlignment="1" applyProtection="1">
      <alignment horizontal="left"/>
      <protection hidden="1"/>
    </xf>
    <xf numFmtId="0" fontId="73" fillId="19" borderId="0" xfId="0" applyFont="1" applyFill="1" applyAlignment="1" applyProtection="1">
      <alignment horizontal="left" vertical="center"/>
      <protection hidden="1"/>
    </xf>
    <xf numFmtId="0" fontId="74" fillId="36" borderId="0" xfId="0" applyFont="1" applyFill="1" applyAlignment="1" applyProtection="1">
      <alignment horizontal="center" vertical="center" wrapText="1"/>
      <protection hidden="1"/>
    </xf>
    <xf numFmtId="0" fontId="73" fillId="19" borderId="0" xfId="0" applyFont="1" applyFill="1" applyAlignment="1" applyProtection="1">
      <alignment vertical="center" wrapText="1"/>
      <protection hidden="1"/>
    </xf>
    <xf numFmtId="0" fontId="73" fillId="19" borderId="0" xfId="0" applyFont="1" applyFill="1" applyAlignment="1" applyProtection="1">
      <alignment horizontal="center" vertical="center" wrapText="1"/>
      <protection hidden="1"/>
    </xf>
    <xf numFmtId="0" fontId="75" fillId="19" borderId="0" xfId="0" applyFont="1" applyFill="1" applyAlignment="1" applyProtection="1">
      <alignment horizontal="center" vertical="center" textRotation="90"/>
      <protection hidden="1"/>
    </xf>
    <xf numFmtId="0" fontId="77" fillId="19" borderId="0" xfId="0" applyFont="1" applyFill="1" applyAlignment="1" applyProtection="1">
      <alignment horizontal="center" vertical="center" textRotation="90" wrapText="1"/>
      <protection hidden="1"/>
    </xf>
    <xf numFmtId="0" fontId="9" fillId="19" borderId="0" xfId="0" applyFont="1" applyFill="1" applyAlignment="1" applyProtection="1">
      <alignment horizontal="center" vertical="center"/>
      <protection hidden="1"/>
    </xf>
    <xf numFmtId="165" fontId="0" fillId="19" borderId="0" xfId="0" applyNumberFormat="1" applyFill="1" applyAlignment="1" applyProtection="1">
      <protection hidden="1"/>
    </xf>
    <xf numFmtId="0" fontId="8" fillId="19" borderId="0" xfId="0" applyFont="1" applyFill="1" applyAlignment="1" applyProtection="1">
      <alignment horizontal="center" vertical="center" wrapText="1"/>
      <protection hidden="1"/>
    </xf>
    <xf numFmtId="0" fontId="0" fillId="19" borderId="0" xfId="0" applyFont="1" applyFill="1" applyAlignment="1" applyProtection="1">
      <alignment horizontal="center"/>
      <protection hidden="1"/>
    </xf>
    <xf numFmtId="0" fontId="0" fillId="19" borderId="0" xfId="0" applyFill="1" applyAlignment="1" applyProtection="1">
      <protection hidden="1"/>
    </xf>
    <xf numFmtId="0" fontId="0" fillId="19" borderId="14" xfId="0" applyFill="1" applyBorder="1" applyProtection="1">
      <protection hidden="1"/>
    </xf>
    <xf numFmtId="0" fontId="57" fillId="19" borderId="31" xfId="0" applyFont="1" applyFill="1" applyBorder="1" applyAlignment="1" applyProtection="1">
      <alignment vertical="center" wrapText="1"/>
      <protection hidden="1"/>
    </xf>
    <xf numFmtId="0" fontId="57" fillId="19" borderId="29" xfId="0" applyFont="1" applyFill="1" applyBorder="1" applyAlignment="1" applyProtection="1">
      <alignment vertical="center" wrapText="1"/>
      <protection hidden="1"/>
    </xf>
    <xf numFmtId="0" fontId="72" fillId="9" borderId="0" xfId="0" applyFont="1" applyFill="1" applyProtection="1">
      <protection hidden="1"/>
    </xf>
    <xf numFmtId="165" fontId="141" fillId="9" borderId="30" xfId="0" applyNumberFormat="1" applyFont="1" applyFill="1" applyBorder="1" applyAlignment="1" applyProtection="1">
      <alignment horizontal="center" vertical="center" wrapText="1"/>
      <protection hidden="1"/>
    </xf>
    <xf numFmtId="165" fontId="143" fillId="9" borderId="30" xfId="0" applyNumberFormat="1" applyFont="1" applyFill="1" applyBorder="1" applyAlignment="1" applyProtection="1">
      <alignment horizontal="center" vertical="center" wrapText="1"/>
      <protection hidden="1"/>
    </xf>
    <xf numFmtId="165" fontId="51" fillId="9" borderId="30" xfId="0" applyNumberFormat="1" applyFont="1" applyFill="1" applyBorder="1" applyAlignment="1" applyProtection="1">
      <alignment horizontal="center" vertical="center" wrapText="1"/>
      <protection hidden="1"/>
    </xf>
    <xf numFmtId="165" fontId="51" fillId="9" borderId="30" xfId="38" applyNumberFormat="1" applyFont="1" applyFill="1" applyBorder="1" applyAlignment="1" applyProtection="1">
      <alignment horizontal="center" vertical="center"/>
      <protection hidden="1"/>
    </xf>
    <xf numFmtId="165" fontId="144" fillId="9" borderId="30" xfId="0" applyNumberFormat="1" applyFont="1" applyFill="1" applyBorder="1" applyAlignment="1" applyProtection="1">
      <alignment horizontal="center" vertical="center"/>
      <protection hidden="1"/>
    </xf>
    <xf numFmtId="165" fontId="145" fillId="9" borderId="30" xfId="0" applyNumberFormat="1" applyFont="1" applyFill="1" applyBorder="1" applyAlignment="1" applyProtection="1">
      <alignment horizontal="center" vertical="center"/>
      <protection hidden="1"/>
    </xf>
    <xf numFmtId="165" fontId="141" fillId="9" borderId="30" xfId="38" applyNumberFormat="1" applyFont="1" applyFill="1" applyBorder="1" applyAlignment="1" applyProtection="1">
      <alignment horizontal="center" vertical="center"/>
      <protection hidden="1"/>
    </xf>
    <xf numFmtId="165" fontId="143" fillId="9" borderId="30" xfId="38" applyNumberFormat="1" applyFont="1" applyFill="1" applyBorder="1" applyAlignment="1" applyProtection="1">
      <alignment horizontal="center" vertical="center"/>
      <protection hidden="1"/>
    </xf>
    <xf numFmtId="165" fontId="146" fillId="9" borderId="30" xfId="0" applyNumberFormat="1" applyFont="1" applyFill="1" applyBorder="1" applyAlignment="1" applyProtection="1">
      <alignment horizontal="center" vertical="center"/>
      <protection hidden="1"/>
    </xf>
    <xf numFmtId="0" fontId="142" fillId="9" borderId="0" xfId="0" applyFont="1" applyFill="1" applyBorder="1" applyAlignment="1" applyProtection="1">
      <alignment horizontal="left" vertical="center" wrapText="1"/>
      <protection hidden="1"/>
    </xf>
    <xf numFmtId="0" fontId="86" fillId="9" borderId="7" xfId="0" applyFont="1" applyFill="1" applyBorder="1" applyAlignment="1" applyProtection="1">
      <alignment vertical="center" wrapText="1"/>
      <protection hidden="1"/>
    </xf>
    <xf numFmtId="0" fontId="86" fillId="19" borderId="0" xfId="0" applyFont="1" applyFill="1" applyBorder="1" applyAlignment="1" applyProtection="1">
      <alignment wrapText="1"/>
      <protection hidden="1"/>
    </xf>
    <xf numFmtId="0" fontId="147" fillId="19" borderId="0" xfId="0" applyFont="1" applyFill="1" applyBorder="1" applyAlignment="1" applyProtection="1">
      <alignment vertical="center" wrapText="1"/>
      <protection hidden="1"/>
    </xf>
    <xf numFmtId="0" fontId="105" fillId="9" borderId="0" xfId="0" applyFont="1" applyFill="1" applyBorder="1" applyAlignment="1" applyProtection="1">
      <alignment wrapText="1"/>
      <protection hidden="1"/>
    </xf>
    <xf numFmtId="0" fontId="105" fillId="9" borderId="5" xfId="0" applyFont="1" applyFill="1" applyBorder="1" applyAlignment="1" applyProtection="1">
      <alignment wrapText="1"/>
      <protection hidden="1"/>
    </xf>
    <xf numFmtId="0" fontId="105" fillId="9" borderId="20" xfId="0" applyFont="1" applyFill="1" applyBorder="1" applyAlignment="1" applyProtection="1">
      <alignment wrapText="1"/>
      <protection hidden="1"/>
    </xf>
    <xf numFmtId="0" fontId="0" fillId="9" borderId="0" xfId="0" applyFill="1" applyBorder="1" applyAlignment="1" applyProtection="1">
      <alignment horizontal="center" vertical="center" wrapText="1"/>
      <protection hidden="1"/>
    </xf>
    <xf numFmtId="0" fontId="0" fillId="9" borderId="0" xfId="0" applyFill="1" applyBorder="1" applyAlignment="1" applyProtection="1">
      <alignment horizontal="left" vertical="center" wrapText="1"/>
      <protection hidden="1"/>
    </xf>
    <xf numFmtId="0" fontId="0" fillId="9" borderId="0" xfId="0" applyFill="1" applyBorder="1" applyAlignment="1" applyProtection="1">
      <alignment horizontal="center" wrapText="1"/>
      <protection hidden="1"/>
    </xf>
    <xf numFmtId="0" fontId="0" fillId="9" borderId="0" xfId="0" applyFill="1" applyBorder="1" applyAlignment="1" applyProtection="1">
      <alignment horizontal="center" vertical="center" wrapText="1"/>
      <protection hidden="1"/>
    </xf>
    <xf numFmtId="0" fontId="0" fillId="15" borderId="15" xfId="0" applyFill="1" applyBorder="1" applyAlignment="1" applyProtection="1">
      <alignment horizontal="center" vertical="center" wrapText="1"/>
      <protection locked="0"/>
    </xf>
    <xf numFmtId="165" fontId="115" fillId="19" borderId="0" xfId="0" applyNumberFormat="1" applyFont="1" applyFill="1" applyAlignment="1" applyProtection="1">
      <alignment wrapText="1"/>
      <protection hidden="1"/>
    </xf>
    <xf numFmtId="0" fontId="114" fillId="9" borderId="0" xfId="0" applyFont="1" applyFill="1" applyBorder="1" applyAlignment="1" applyProtection="1">
      <alignment horizontal="center" vertical="center" wrapText="1"/>
      <protection hidden="1"/>
    </xf>
    <xf numFmtId="0" fontId="70" fillId="9" borderId="0" xfId="0" applyFont="1" applyFill="1" applyProtection="1">
      <protection hidden="1"/>
    </xf>
    <xf numFmtId="0" fontId="77" fillId="19" borderId="0" xfId="0" applyFont="1" applyFill="1" applyAlignment="1" applyProtection="1">
      <alignment horizontal="center" vertical="center" textRotation="90" wrapText="1"/>
      <protection hidden="1"/>
    </xf>
    <xf numFmtId="0" fontId="0" fillId="9" borderId="0" xfId="0" applyFill="1" applyBorder="1" applyAlignment="1" applyProtection="1">
      <alignment horizontal="center" wrapText="1"/>
      <protection hidden="1"/>
    </xf>
    <xf numFmtId="0" fontId="0" fillId="9" borderId="0" xfId="0" applyFill="1" applyBorder="1" applyAlignment="1" applyProtection="1">
      <alignment horizontal="center" vertical="center" wrapText="1"/>
      <protection hidden="1"/>
    </xf>
    <xf numFmtId="0" fontId="71" fillId="17" borderId="0" xfId="0" applyFont="1" applyFill="1" applyBorder="1" applyAlignment="1" applyProtection="1">
      <alignment horizontal="left" vertical="center" wrapText="1"/>
      <protection hidden="1"/>
    </xf>
    <xf numFmtId="0" fontId="63" fillId="11" borderId="0" xfId="0" applyFont="1" applyFill="1" applyBorder="1" applyAlignment="1" applyProtection="1">
      <alignment horizontal="left" vertical="center" wrapText="1"/>
      <protection hidden="1"/>
    </xf>
    <xf numFmtId="0" fontId="63" fillId="34" borderId="0" xfId="0" applyFont="1" applyFill="1" applyBorder="1" applyAlignment="1" applyProtection="1">
      <alignment horizontal="left" vertical="center" wrapText="1"/>
      <protection hidden="1"/>
    </xf>
    <xf numFmtId="0" fontId="63" fillId="32" borderId="0" xfId="0" applyFont="1" applyFill="1" applyBorder="1" applyAlignment="1" applyProtection="1">
      <alignment horizontal="left" vertical="center" wrapText="1"/>
      <protection hidden="1"/>
    </xf>
    <xf numFmtId="0" fontId="0" fillId="9" borderId="0" xfId="0" applyFill="1" applyBorder="1" applyAlignment="1" applyProtection="1">
      <alignment horizontal="right" vertical="center" wrapText="1"/>
      <protection hidden="1"/>
    </xf>
    <xf numFmtId="0" fontId="86" fillId="9" borderId="0" xfId="0" applyFont="1" applyFill="1" applyBorder="1" applyAlignment="1" applyProtection="1">
      <alignment horizontal="center" vertical="center" wrapText="1"/>
      <protection hidden="1"/>
    </xf>
    <xf numFmtId="1" fontId="86" fillId="9" borderId="0" xfId="0" applyNumberFormat="1" applyFont="1" applyFill="1" applyBorder="1" applyAlignment="1" applyProtection="1">
      <alignment vertical="center" wrapText="1"/>
      <protection hidden="1"/>
    </xf>
    <xf numFmtId="1" fontId="86" fillId="9" borderId="0" xfId="0" applyNumberFormat="1" applyFont="1" applyFill="1" applyAlignment="1" applyProtection="1">
      <alignment horizontal="center" wrapText="1"/>
      <protection hidden="1"/>
    </xf>
    <xf numFmtId="165" fontId="86" fillId="9" borderId="0" xfId="0" applyNumberFormat="1" applyFont="1" applyFill="1" applyAlignment="1" applyProtection="1">
      <alignment wrapText="1"/>
      <protection hidden="1"/>
    </xf>
    <xf numFmtId="1" fontId="111" fillId="9" borderId="0" xfId="0" applyNumberFormat="1" applyFont="1" applyFill="1" applyBorder="1" applyAlignment="1" applyProtection="1">
      <alignment horizontal="center" vertical="center" wrapText="1"/>
      <protection hidden="1"/>
    </xf>
    <xf numFmtId="1" fontId="111" fillId="9" borderId="0" xfId="0" applyNumberFormat="1" applyFont="1" applyFill="1" applyBorder="1" applyAlignment="1" applyProtection="1">
      <alignment wrapText="1"/>
      <protection hidden="1"/>
    </xf>
    <xf numFmtId="1" fontId="86" fillId="9" borderId="0" xfId="0" applyNumberFormat="1" applyFont="1" applyFill="1" applyBorder="1" applyAlignment="1" applyProtection="1">
      <alignment horizontal="center" vertical="center" wrapText="1"/>
      <protection hidden="1"/>
    </xf>
    <xf numFmtId="1" fontId="86" fillId="9" borderId="24" xfId="0" applyNumberFormat="1" applyFont="1" applyFill="1" applyBorder="1" applyAlignment="1" applyProtection="1">
      <alignment horizontal="center" vertical="center" wrapText="1"/>
      <protection hidden="1"/>
    </xf>
    <xf numFmtId="1" fontId="105" fillId="9" borderId="5" xfId="0" applyNumberFormat="1" applyFont="1" applyFill="1" applyBorder="1" applyAlignment="1" applyProtection="1">
      <alignment wrapText="1"/>
      <protection hidden="1"/>
    </xf>
    <xf numFmtId="1" fontId="105" fillId="9" borderId="20" xfId="0" applyNumberFormat="1" applyFont="1" applyFill="1" applyBorder="1" applyAlignment="1" applyProtection="1">
      <alignment wrapText="1"/>
      <protection hidden="1"/>
    </xf>
    <xf numFmtId="1" fontId="105" fillId="9" borderId="0" xfId="0" applyNumberFormat="1" applyFont="1" applyFill="1" applyBorder="1" applyAlignment="1" applyProtection="1">
      <alignment wrapText="1"/>
      <protection hidden="1"/>
    </xf>
    <xf numFmtId="2" fontId="86" fillId="19" borderId="0" xfId="0" applyNumberFormat="1" applyFont="1" applyFill="1" applyAlignment="1" applyProtection="1">
      <alignment horizontal="center" vertical="center" wrapText="1"/>
      <protection hidden="1"/>
    </xf>
    <xf numFmtId="0" fontId="0" fillId="19" borderId="0" xfId="0" applyFill="1" applyAlignment="1" applyProtection="1">
      <alignment horizontal="left" wrapText="1"/>
      <protection hidden="1"/>
    </xf>
    <xf numFmtId="9" fontId="104" fillId="9" borderId="0" xfId="119" applyFont="1" applyFill="1" applyBorder="1" applyAlignment="1" applyProtection="1">
      <alignment vertical="center" wrapText="1"/>
      <protection hidden="1"/>
    </xf>
    <xf numFmtId="0" fontId="58" fillId="24" borderId="0" xfId="0" applyFont="1" applyFill="1" applyBorder="1" applyAlignment="1" applyProtection="1">
      <alignment horizontal="left" vertical="center" wrapText="1"/>
      <protection hidden="1"/>
    </xf>
    <xf numFmtId="2" fontId="115" fillId="19" borderId="0" xfId="0" applyNumberFormat="1" applyFont="1" applyFill="1" applyAlignment="1" applyProtection="1">
      <alignment horizontal="center" vertical="center" wrapText="1"/>
      <protection hidden="1"/>
    </xf>
    <xf numFmtId="0" fontId="60" fillId="9" borderId="0" xfId="0" applyFont="1" applyFill="1" applyBorder="1" applyAlignment="1" applyProtection="1">
      <alignment horizontal="center" vertical="center" wrapText="1"/>
      <protection hidden="1"/>
    </xf>
    <xf numFmtId="1" fontId="62" fillId="9" borderId="0" xfId="0" applyNumberFormat="1" applyFont="1" applyFill="1" applyBorder="1" applyAlignment="1" applyProtection="1">
      <alignment horizontal="center" vertical="center" wrapText="1"/>
      <protection hidden="1"/>
    </xf>
    <xf numFmtId="165" fontId="60" fillId="9" borderId="0" xfId="0" applyNumberFormat="1" applyFont="1" applyFill="1" applyBorder="1" applyAlignment="1" applyProtection="1">
      <alignment horizontal="center" wrapText="1"/>
      <protection hidden="1"/>
    </xf>
    <xf numFmtId="0" fontId="46" fillId="9" borderId="0" xfId="0" applyFont="1" applyFill="1" applyAlignment="1" applyProtection="1">
      <alignment wrapText="1"/>
      <protection hidden="1"/>
    </xf>
    <xf numFmtId="0" fontId="63" fillId="9" borderId="0" xfId="0" applyFont="1" applyFill="1" applyBorder="1" applyAlignment="1" applyProtection="1">
      <alignment horizontal="left" vertical="center" wrapText="1"/>
      <protection hidden="1"/>
    </xf>
    <xf numFmtId="181" fontId="86" fillId="9" borderId="0" xfId="0" applyNumberFormat="1" applyFont="1" applyFill="1" applyBorder="1" applyAlignment="1" applyProtection="1">
      <alignment horizontal="center" vertical="center" wrapText="1"/>
    </xf>
    <xf numFmtId="181" fontId="86" fillId="9" borderId="0" xfId="0" applyNumberFormat="1" applyFont="1" applyFill="1" applyBorder="1" applyAlignment="1" applyProtection="1">
      <alignment horizontal="center" wrapText="1"/>
      <protection hidden="1"/>
    </xf>
    <xf numFmtId="165" fontId="121" fillId="26" borderId="37" xfId="121" applyNumberFormat="1" applyFont="1" applyFill="1" applyBorder="1" applyAlignment="1" applyProtection="1">
      <alignment horizontal="center" wrapText="1"/>
      <protection hidden="1"/>
    </xf>
    <xf numFmtId="0" fontId="148" fillId="19" borderId="0" xfId="0" applyFont="1" applyFill="1" applyBorder="1" applyAlignment="1" applyProtection="1">
      <alignment horizontal="center" vertical="center" wrapText="1"/>
      <protection hidden="1"/>
    </xf>
    <xf numFmtId="0" fontId="115" fillId="19" borderId="0" xfId="0" applyFont="1" applyFill="1" applyBorder="1" applyAlignment="1" applyProtection="1">
      <alignment vertical="center" wrapText="1"/>
      <protection hidden="1"/>
    </xf>
    <xf numFmtId="1" fontId="115" fillId="19" borderId="0" xfId="0" applyNumberFormat="1" applyFont="1" applyFill="1" applyBorder="1" applyAlignment="1" applyProtection="1">
      <alignment horizontal="center" wrapText="1"/>
      <protection hidden="1"/>
    </xf>
    <xf numFmtId="0" fontId="149" fillId="9" borderId="0" xfId="0" applyFont="1" applyFill="1" applyBorder="1" applyAlignment="1" applyProtection="1">
      <alignment horizontal="center" vertical="center" wrapText="1"/>
      <protection hidden="1"/>
    </xf>
    <xf numFmtId="0" fontId="110" fillId="9" borderId="0" xfId="0" applyFont="1" applyFill="1" applyBorder="1" applyAlignment="1" applyProtection="1">
      <alignment horizontal="left" vertical="center" wrapText="1"/>
      <protection hidden="1"/>
    </xf>
    <xf numFmtId="0" fontId="150" fillId="9" borderId="0" xfId="0" applyFont="1" applyFill="1" applyBorder="1" applyAlignment="1" applyProtection="1">
      <alignment horizontal="center" wrapText="1"/>
      <protection hidden="1"/>
    </xf>
    <xf numFmtId="181" fontId="105" fillId="9" borderId="0" xfId="0" applyNumberFormat="1" applyFont="1" applyFill="1" applyBorder="1" applyAlignment="1" applyProtection="1">
      <alignment horizontal="center" wrapText="1"/>
      <protection hidden="1"/>
    </xf>
    <xf numFmtId="0" fontId="86" fillId="19" borderId="0" xfId="0" applyFont="1" applyFill="1" applyBorder="1" applyAlignment="1" applyProtection="1">
      <alignment horizontal="center" vertical="center" wrapText="1"/>
      <protection hidden="1"/>
    </xf>
    <xf numFmtId="0" fontId="97" fillId="19" borderId="0" xfId="0" applyFont="1" applyFill="1" applyAlignment="1" applyProtection="1">
      <alignment horizontal="center" vertical="center" textRotation="90"/>
      <protection hidden="1"/>
    </xf>
    <xf numFmtId="0" fontId="0" fillId="9" borderId="0" xfId="0" applyFill="1" applyBorder="1" applyAlignment="1" applyProtection="1">
      <alignment horizontal="center" wrapText="1"/>
      <protection hidden="1"/>
    </xf>
    <xf numFmtId="0" fontId="0" fillId="9" borderId="0" xfId="0" applyFill="1" applyBorder="1" applyAlignment="1" applyProtection="1">
      <alignment horizontal="center" vertical="center" wrapText="1"/>
      <protection hidden="1"/>
    </xf>
    <xf numFmtId="0" fontId="63" fillId="32" borderId="0" xfId="0" applyFont="1" applyFill="1" applyBorder="1" applyAlignment="1" applyProtection="1">
      <alignment horizontal="left" vertical="center" wrapText="1"/>
      <protection hidden="1"/>
    </xf>
    <xf numFmtId="1" fontId="150" fillId="9" borderId="0" xfId="0" applyNumberFormat="1" applyFont="1" applyFill="1" applyBorder="1" applyAlignment="1" applyProtection="1">
      <alignment horizontal="center" wrapText="1"/>
      <protection hidden="1"/>
    </xf>
    <xf numFmtId="0" fontId="86" fillId="9" borderId="0" xfId="0" applyFont="1" applyFill="1" applyBorder="1" applyAlignment="1" applyProtection="1">
      <alignment horizontal="center" vertical="center" wrapText="1"/>
    </xf>
    <xf numFmtId="181" fontId="0" fillId="9" borderId="0" xfId="0" applyNumberFormat="1" applyFill="1" applyAlignment="1" applyProtection="1">
      <alignment wrapText="1"/>
      <protection hidden="1"/>
    </xf>
    <xf numFmtId="9" fontId="86" fillId="9" borderId="0" xfId="119" applyFont="1" applyFill="1" applyBorder="1" applyAlignment="1" applyProtection="1">
      <alignment horizontal="center" vertical="center" wrapText="1"/>
    </xf>
    <xf numFmtId="181" fontId="86" fillId="9" borderId="0" xfId="0" applyNumberFormat="1" applyFont="1" applyFill="1" applyAlignment="1" applyProtection="1">
      <alignment wrapText="1"/>
      <protection hidden="1"/>
    </xf>
    <xf numFmtId="181" fontId="105" fillId="9" borderId="0" xfId="0" applyNumberFormat="1" applyFont="1" applyFill="1" applyBorder="1" applyAlignment="1" applyProtection="1">
      <alignment horizontal="center" vertical="center" wrapText="1"/>
      <protection hidden="1"/>
    </xf>
    <xf numFmtId="0" fontId="86" fillId="9" borderId="0" xfId="0" applyFont="1" applyFill="1" applyBorder="1" applyAlignment="1" applyProtection="1">
      <alignment horizontal="center" wrapText="1"/>
      <protection hidden="1"/>
    </xf>
    <xf numFmtId="0" fontId="86" fillId="9" borderId="0" xfId="0" applyFont="1" applyFill="1" applyAlignment="1" applyProtection="1">
      <alignment horizontal="center" vertical="center" wrapText="1"/>
      <protection hidden="1"/>
    </xf>
    <xf numFmtId="0" fontId="0" fillId="0" borderId="15" xfId="0" applyBorder="1" applyAlignment="1" applyProtection="1">
      <alignment horizontal="center" vertical="center" wrapText="1"/>
      <protection locked="0" hidden="1"/>
    </xf>
    <xf numFmtId="0" fontId="115" fillId="12" borderId="0" xfId="0" applyFont="1" applyFill="1" applyProtection="1"/>
    <xf numFmtId="0" fontId="115" fillId="12" borderId="0" xfId="0" applyFont="1" applyFill="1" applyAlignment="1" applyProtection="1">
      <alignment horizontal="right"/>
    </xf>
    <xf numFmtId="0" fontId="151" fillId="9" borderId="0" xfId="0" applyFont="1" applyFill="1" applyAlignment="1" applyProtection="1">
      <alignment vertical="center"/>
    </xf>
    <xf numFmtId="0" fontId="86" fillId="9" borderId="0" xfId="0" applyFont="1" applyFill="1" applyProtection="1">
      <protection hidden="1"/>
    </xf>
    <xf numFmtId="0" fontId="60" fillId="9" borderId="15" xfId="0" applyFont="1" applyFill="1" applyBorder="1" applyAlignment="1" applyProtection="1">
      <alignment horizontal="center" vertical="center" wrapText="1"/>
      <protection locked="0"/>
    </xf>
    <xf numFmtId="0" fontId="1" fillId="21" borderId="0" xfId="0" applyFont="1" applyFill="1" applyBorder="1" applyAlignment="1" applyProtection="1">
      <alignment horizontal="center" vertical="center" wrapText="1" shrinkToFit="1"/>
      <protection hidden="1"/>
    </xf>
    <xf numFmtId="0" fontId="0" fillId="9" borderId="0" xfId="0" applyFill="1" applyBorder="1" applyAlignment="1" applyProtection="1">
      <alignment horizontal="right" wrapText="1"/>
      <protection hidden="1"/>
    </xf>
    <xf numFmtId="1" fontId="114" fillId="19" borderId="0" xfId="121" applyNumberFormat="1" applyFont="1" applyFill="1" applyBorder="1" applyAlignment="1" applyProtection="1">
      <alignment horizontal="center" vertical="center" wrapText="1"/>
      <protection locked="0"/>
    </xf>
    <xf numFmtId="0" fontId="140" fillId="9" borderId="0" xfId="0" applyFont="1" applyFill="1" applyBorder="1" applyAlignment="1" applyProtection="1">
      <alignment horizontal="left" vertical="center" wrapText="1"/>
      <protection hidden="1"/>
    </xf>
    <xf numFmtId="0" fontId="95" fillId="9" borderId="20" xfId="0" applyFont="1" applyFill="1" applyBorder="1" applyAlignment="1" applyProtection="1">
      <alignment horizontal="center" vertical="center" wrapText="1"/>
      <protection hidden="1"/>
    </xf>
    <xf numFmtId="0" fontId="96" fillId="9" borderId="5" xfId="0" applyFont="1" applyFill="1" applyBorder="1" applyAlignment="1" applyProtection="1">
      <alignment horizontal="center" vertical="center" wrapText="1"/>
      <protection hidden="1"/>
    </xf>
    <xf numFmtId="0" fontId="96" fillId="9" borderId="20" xfId="0" applyFont="1" applyFill="1" applyBorder="1" applyAlignment="1" applyProtection="1">
      <alignment horizontal="center" vertical="center" wrapText="1"/>
      <protection hidden="1"/>
    </xf>
    <xf numFmtId="0" fontId="96" fillId="9" borderId="34" xfId="0" applyFont="1" applyFill="1" applyBorder="1" applyAlignment="1" applyProtection="1">
      <alignment horizontal="center" vertical="center" wrapText="1"/>
      <protection hidden="1"/>
    </xf>
    <xf numFmtId="0" fontId="96" fillId="9" borderId="16" xfId="0" applyFont="1" applyFill="1" applyBorder="1" applyAlignment="1" applyProtection="1">
      <alignment horizontal="center" vertical="center" wrapText="1"/>
      <protection hidden="1"/>
    </xf>
    <xf numFmtId="0" fontId="57" fillId="10" borderId="31" xfId="0" applyFont="1" applyFill="1" applyBorder="1" applyAlignment="1" applyProtection="1">
      <alignment horizontal="center" vertical="center" wrapText="1"/>
      <protection hidden="1"/>
    </xf>
    <xf numFmtId="0" fontId="57" fillId="10" borderId="29" xfId="0" applyFont="1" applyFill="1" applyBorder="1" applyAlignment="1" applyProtection="1">
      <alignment horizontal="center" vertical="center" wrapText="1"/>
      <protection hidden="1"/>
    </xf>
    <xf numFmtId="0" fontId="57" fillId="25" borderId="31" xfId="0" applyFont="1" applyFill="1" applyBorder="1" applyAlignment="1" applyProtection="1">
      <alignment horizontal="center" vertical="center" wrapText="1"/>
      <protection hidden="1"/>
    </xf>
    <xf numFmtId="0" fontId="142" fillId="9" borderId="0" xfId="0" applyFont="1" applyFill="1" applyBorder="1" applyAlignment="1" applyProtection="1">
      <alignment horizontal="left" vertical="center" wrapText="1"/>
      <protection hidden="1"/>
    </xf>
    <xf numFmtId="0" fontId="57" fillId="24" borderId="31" xfId="0" applyFont="1" applyFill="1" applyBorder="1" applyAlignment="1" applyProtection="1">
      <alignment horizontal="center" vertical="center" wrapText="1"/>
      <protection hidden="1"/>
    </xf>
    <xf numFmtId="0" fontId="139" fillId="9" borderId="0" xfId="0" applyFont="1" applyFill="1" applyBorder="1" applyAlignment="1" applyProtection="1">
      <alignment horizontal="left" vertical="center" wrapText="1"/>
      <protection hidden="1"/>
    </xf>
    <xf numFmtId="0" fontId="92" fillId="9" borderId="0" xfId="0" applyFont="1" applyFill="1" applyBorder="1" applyAlignment="1" applyProtection="1">
      <alignment horizontal="left" vertical="center" wrapText="1"/>
      <protection hidden="1"/>
    </xf>
    <xf numFmtId="0" fontId="92" fillId="24" borderId="0" xfId="0" applyFont="1" applyFill="1" applyBorder="1" applyAlignment="1" applyProtection="1">
      <alignment horizontal="left" vertical="center" wrapText="1"/>
      <protection hidden="1"/>
    </xf>
    <xf numFmtId="0" fontId="97" fillId="19" borderId="0" xfId="0" applyFont="1" applyFill="1" applyAlignment="1" applyProtection="1">
      <alignment horizontal="center" vertical="center" textRotation="90" shrinkToFit="1"/>
      <protection hidden="1"/>
    </xf>
    <xf numFmtId="0" fontId="77" fillId="19" borderId="0" xfId="0" applyFont="1" applyFill="1" applyAlignment="1" applyProtection="1">
      <alignment horizontal="center" vertical="center" textRotation="90" wrapText="1"/>
      <protection hidden="1"/>
    </xf>
    <xf numFmtId="0" fontId="97" fillId="19" borderId="0" xfId="0" applyFont="1" applyFill="1" applyAlignment="1" applyProtection="1">
      <alignment horizontal="center" vertical="center" textRotation="90"/>
      <protection hidden="1"/>
    </xf>
    <xf numFmtId="0" fontId="57" fillId="19" borderId="0" xfId="0" applyFont="1" applyFill="1" applyBorder="1" applyAlignment="1" applyProtection="1">
      <alignment horizontal="center" vertical="center" wrapText="1"/>
      <protection hidden="1"/>
    </xf>
    <xf numFmtId="0" fontId="66" fillId="9" borderId="31" xfId="0" applyFont="1" applyFill="1" applyBorder="1" applyAlignment="1" applyProtection="1">
      <alignment horizontal="left" vertical="center" wrapText="1"/>
      <protection hidden="1"/>
    </xf>
    <xf numFmtId="0" fontId="66" fillId="9" borderId="29" xfId="0" applyFont="1" applyFill="1" applyBorder="1" applyAlignment="1" applyProtection="1">
      <alignment horizontal="left" vertical="center" wrapText="1"/>
      <protection hidden="1"/>
    </xf>
    <xf numFmtId="14" fontId="66" fillId="9" borderId="0" xfId="0" applyNumberFormat="1" applyFont="1" applyFill="1" applyBorder="1" applyAlignment="1" applyProtection="1">
      <alignment horizontal="left" vertical="center" wrapText="1"/>
      <protection hidden="1"/>
    </xf>
    <xf numFmtId="14" fontId="66" fillId="9" borderId="7" xfId="0" applyNumberFormat="1" applyFont="1" applyFill="1" applyBorder="1" applyAlignment="1" applyProtection="1">
      <alignment horizontal="left" vertical="center" wrapText="1"/>
      <protection hidden="1"/>
    </xf>
    <xf numFmtId="14" fontId="66" fillId="9" borderId="16" xfId="0" applyNumberFormat="1" applyFont="1" applyFill="1" applyBorder="1" applyAlignment="1" applyProtection="1">
      <alignment horizontal="left" vertical="center" wrapText="1"/>
      <protection hidden="1"/>
    </xf>
    <xf numFmtId="14" fontId="66" fillId="9" borderId="17" xfId="0" applyNumberFormat="1" applyFont="1" applyFill="1" applyBorder="1" applyAlignment="1" applyProtection="1">
      <alignment horizontal="left" vertical="center" wrapText="1"/>
      <protection hidden="1"/>
    </xf>
    <xf numFmtId="0" fontId="47" fillId="10" borderId="14" xfId="0" applyFont="1" applyFill="1" applyBorder="1" applyAlignment="1" applyProtection="1">
      <alignment horizontal="right" vertical="center" wrapText="1"/>
      <protection hidden="1"/>
    </xf>
    <xf numFmtId="0" fontId="47" fillId="10" borderId="31" xfId="0" applyFont="1" applyFill="1" applyBorder="1" applyAlignment="1" applyProtection="1">
      <alignment horizontal="right" vertical="center" wrapText="1"/>
      <protection hidden="1"/>
    </xf>
    <xf numFmtId="0" fontId="47" fillId="10" borderId="8" xfId="0" applyFont="1" applyFill="1" applyBorder="1" applyAlignment="1" applyProtection="1">
      <alignment horizontal="right" vertical="center" wrapText="1"/>
      <protection hidden="1"/>
    </xf>
    <xf numFmtId="0" fontId="47" fillId="10" borderId="0" xfId="0" applyFont="1" applyFill="1" applyBorder="1" applyAlignment="1" applyProtection="1">
      <alignment horizontal="right" vertical="center" wrapText="1"/>
      <protection hidden="1"/>
    </xf>
    <xf numFmtId="0" fontId="47" fillId="10" borderId="9" xfId="0" applyFont="1" applyFill="1" applyBorder="1" applyAlignment="1" applyProtection="1">
      <alignment horizontal="right" vertical="center" wrapText="1"/>
      <protection hidden="1"/>
    </xf>
    <xf numFmtId="0" fontId="47" fillId="10" borderId="16" xfId="0" applyFont="1" applyFill="1" applyBorder="1" applyAlignment="1" applyProtection="1">
      <alignment horizontal="right" vertical="center" wrapText="1"/>
      <protection hidden="1"/>
    </xf>
    <xf numFmtId="0" fontId="97" fillId="19" borderId="0" xfId="0" applyFont="1" applyFill="1" applyAlignment="1" applyProtection="1">
      <alignment horizontal="center" vertical="center" textRotation="90" wrapText="1"/>
      <protection hidden="1"/>
    </xf>
    <xf numFmtId="0" fontId="95" fillId="9" borderId="5" xfId="0" applyFont="1" applyFill="1" applyBorder="1" applyAlignment="1" applyProtection="1">
      <alignment horizontal="center" vertical="center" wrapText="1"/>
      <protection hidden="1"/>
    </xf>
    <xf numFmtId="0" fontId="57" fillId="19" borderId="31" xfId="0" applyFont="1" applyFill="1" applyBorder="1" applyAlignment="1" applyProtection="1">
      <alignment horizontal="center" vertical="center" wrapText="1"/>
      <protection hidden="1"/>
    </xf>
    <xf numFmtId="0" fontId="16" fillId="15" borderId="13" xfId="38" applyFont="1" applyFill="1" applyBorder="1" applyAlignment="1" applyProtection="1">
      <alignment horizontal="center" vertical="center"/>
    </xf>
    <xf numFmtId="0" fontId="16" fillId="15" borderId="18" xfId="38" applyFont="1" applyFill="1" applyBorder="1" applyAlignment="1" applyProtection="1">
      <alignment horizontal="center" vertical="center"/>
    </xf>
    <xf numFmtId="0" fontId="16" fillId="15" borderId="19" xfId="38" applyFont="1" applyFill="1" applyBorder="1" applyAlignment="1" applyProtection="1">
      <alignment horizontal="center" vertical="center"/>
    </xf>
    <xf numFmtId="0" fontId="16" fillId="15" borderId="0" xfId="38" applyFont="1" applyFill="1" applyAlignment="1" applyProtection="1">
      <alignment horizontal="center" vertical="center"/>
    </xf>
    <xf numFmtId="0" fontId="13" fillId="15" borderId="0" xfId="38" applyFont="1" applyFill="1" applyAlignment="1" applyProtection="1">
      <alignment horizontal="center" vertical="center"/>
    </xf>
    <xf numFmtId="0" fontId="16" fillId="9" borderId="0" xfId="38" applyFont="1" applyFill="1" applyBorder="1" applyAlignment="1" applyProtection="1">
      <alignment horizontal="center" vertical="center"/>
    </xf>
    <xf numFmtId="0" fontId="118" fillId="9" borderId="0" xfId="0" applyFont="1" applyFill="1" applyAlignment="1" applyProtection="1">
      <alignment horizontal="right" vertical="center" wrapText="1"/>
    </xf>
    <xf numFmtId="0" fontId="65" fillId="21" borderId="0" xfId="0" applyFont="1" applyFill="1" applyAlignment="1" applyProtection="1">
      <alignment horizontal="center" vertical="center"/>
    </xf>
    <xf numFmtId="0" fontId="6" fillId="15" borderId="33" xfId="0" applyFont="1" applyFill="1" applyBorder="1" applyAlignment="1" applyProtection="1">
      <alignment horizontal="center" vertical="center"/>
      <protection locked="0"/>
    </xf>
    <xf numFmtId="0" fontId="6" fillId="15" borderId="20" xfId="0" applyFont="1" applyFill="1" applyBorder="1" applyAlignment="1" applyProtection="1">
      <alignment horizontal="center" vertical="center"/>
      <protection locked="0"/>
    </xf>
    <xf numFmtId="0" fontId="6" fillId="15" borderId="30" xfId="0" applyFont="1" applyFill="1" applyBorder="1" applyAlignment="1" applyProtection="1">
      <alignment horizontal="center" vertical="center"/>
      <protection locked="0"/>
    </xf>
    <xf numFmtId="0" fontId="15" fillId="15" borderId="33" xfId="0" applyFont="1" applyFill="1" applyBorder="1" applyAlignment="1" applyProtection="1">
      <alignment horizontal="center" vertical="center"/>
      <protection locked="0"/>
    </xf>
    <xf numFmtId="0" fontId="15" fillId="15" borderId="20" xfId="0" applyFont="1" applyFill="1" applyBorder="1" applyAlignment="1" applyProtection="1">
      <alignment horizontal="center" vertical="center"/>
      <protection locked="0"/>
    </xf>
    <xf numFmtId="0" fontId="15" fillId="15" borderId="30" xfId="0" applyFont="1" applyFill="1" applyBorder="1" applyAlignment="1" applyProtection="1">
      <alignment horizontal="center" vertical="center"/>
      <protection locked="0"/>
    </xf>
    <xf numFmtId="14" fontId="113" fillId="15" borderId="0" xfId="0" applyNumberFormat="1" applyFont="1" applyFill="1" applyBorder="1" applyAlignment="1" applyProtection="1">
      <alignment horizontal="left" vertical="center" wrapText="1"/>
      <protection locked="0"/>
    </xf>
    <xf numFmtId="0" fontId="137" fillId="19" borderId="0" xfId="0" applyFont="1" applyFill="1" applyBorder="1" applyAlignment="1" applyProtection="1">
      <alignment horizontal="center" vertical="center" wrapText="1"/>
    </xf>
    <xf numFmtId="0" fontId="118" fillId="9" borderId="0" xfId="0" applyFont="1" applyFill="1" applyAlignment="1" applyProtection="1">
      <alignment horizontal="right" vertical="center"/>
    </xf>
    <xf numFmtId="1" fontId="56" fillId="19" borderId="0" xfId="0" applyNumberFormat="1" applyFont="1" applyFill="1" applyAlignment="1" applyProtection="1">
      <alignment horizontal="center" vertical="center" wrapText="1"/>
      <protection hidden="1"/>
    </xf>
    <xf numFmtId="0" fontId="60" fillId="29" borderId="16" xfId="0" applyFont="1" applyFill="1" applyBorder="1" applyAlignment="1" applyProtection="1">
      <alignment horizontal="center" vertical="center" wrapText="1"/>
      <protection hidden="1"/>
    </xf>
    <xf numFmtId="0" fontId="50" fillId="29" borderId="16" xfId="0" applyFont="1" applyFill="1" applyBorder="1" applyAlignment="1" applyProtection="1">
      <alignment horizontal="center" vertical="center" wrapText="1"/>
      <protection hidden="1"/>
    </xf>
    <xf numFmtId="0" fontId="53" fillId="19" borderId="0" xfId="0" applyFont="1" applyFill="1" applyBorder="1" applyAlignment="1" applyProtection="1">
      <alignment horizontal="center" vertical="center" wrapText="1"/>
      <protection hidden="1"/>
    </xf>
    <xf numFmtId="0" fontId="63" fillId="19" borderId="0" xfId="0" applyFont="1" applyFill="1" applyBorder="1" applyAlignment="1" applyProtection="1">
      <alignment horizontal="center" vertical="center" wrapText="1"/>
      <protection hidden="1"/>
    </xf>
    <xf numFmtId="0" fontId="99" fillId="9" borderId="0" xfId="0" applyFont="1" applyFill="1" applyBorder="1" applyAlignment="1" applyProtection="1">
      <alignment horizontal="center" vertical="center" wrapText="1"/>
      <protection hidden="1"/>
    </xf>
    <xf numFmtId="0" fontId="0" fillId="9" borderId="0" xfId="0" applyFill="1" applyBorder="1" applyAlignment="1" applyProtection="1">
      <alignment horizontal="center" wrapText="1"/>
      <protection hidden="1"/>
    </xf>
    <xf numFmtId="0" fontId="63" fillId="34" borderId="0" xfId="0" applyFont="1" applyFill="1" applyBorder="1" applyAlignment="1" applyProtection="1">
      <alignment horizontal="center" vertical="center" wrapText="1"/>
      <protection hidden="1"/>
    </xf>
    <xf numFmtId="0" fontId="0" fillId="9" borderId="0" xfId="0" applyFill="1" applyBorder="1" applyAlignment="1" applyProtection="1">
      <alignment horizontal="center" vertical="center" wrapText="1"/>
      <protection hidden="1"/>
    </xf>
    <xf numFmtId="1" fontId="0" fillId="14" borderId="0" xfId="0" applyNumberFormat="1" applyFill="1" applyBorder="1" applyAlignment="1" applyProtection="1">
      <alignment horizontal="center" vertical="center" wrapText="1"/>
      <protection hidden="1"/>
    </xf>
    <xf numFmtId="0" fontId="71" fillId="17" borderId="20" xfId="0" applyFont="1" applyFill="1" applyBorder="1" applyAlignment="1" applyProtection="1">
      <alignment horizontal="left" vertical="center" wrapText="1"/>
      <protection hidden="1"/>
    </xf>
    <xf numFmtId="0" fontId="71" fillId="17" borderId="27" xfId="0" applyFont="1" applyFill="1" applyBorder="1" applyAlignment="1" applyProtection="1">
      <alignment horizontal="left" vertical="center" wrapText="1"/>
      <protection hidden="1"/>
    </xf>
    <xf numFmtId="0" fontId="0" fillId="9" borderId="20" xfId="0" applyFill="1" applyBorder="1" applyAlignment="1" applyProtection="1">
      <alignment horizontal="left" vertical="center" wrapText="1"/>
      <protection hidden="1"/>
    </xf>
    <xf numFmtId="0" fontId="63" fillId="11" borderId="0" xfId="0" applyFont="1" applyFill="1" applyBorder="1" applyAlignment="1" applyProtection="1">
      <alignment horizontal="center" vertical="center" wrapText="1"/>
      <protection hidden="1"/>
    </xf>
    <xf numFmtId="0" fontId="0" fillId="9" borderId="5" xfId="0" applyFill="1" applyBorder="1" applyAlignment="1" applyProtection="1">
      <alignment horizontal="left" vertical="center" wrapText="1"/>
      <protection hidden="1"/>
    </xf>
    <xf numFmtId="0" fontId="98" fillId="17" borderId="0" xfId="0" applyFont="1" applyFill="1" applyBorder="1" applyAlignment="1" applyProtection="1">
      <alignment horizontal="center" vertical="center" wrapText="1"/>
      <protection hidden="1"/>
    </xf>
    <xf numFmtId="0" fontId="68" fillId="9" borderId="0" xfId="0" applyFont="1" applyFill="1" applyBorder="1" applyAlignment="1" applyProtection="1">
      <alignment horizontal="left" vertical="center" wrapText="1"/>
      <protection hidden="1"/>
    </xf>
    <xf numFmtId="0" fontId="68" fillId="9" borderId="0" xfId="0" applyFont="1" applyFill="1" applyBorder="1" applyAlignment="1" applyProtection="1">
      <alignment horizontal="left" vertical="center"/>
      <protection hidden="1"/>
    </xf>
    <xf numFmtId="0" fontId="70" fillId="9" borderId="0" xfId="0" applyFont="1" applyFill="1" applyBorder="1" applyAlignment="1" applyProtection="1">
      <alignment horizontal="left" vertical="center"/>
      <protection hidden="1"/>
    </xf>
    <xf numFmtId="0" fontId="0" fillId="9" borderId="27" xfId="0" applyFill="1" applyBorder="1" applyAlignment="1" applyProtection="1">
      <alignment horizontal="left" vertical="center" wrapText="1"/>
      <protection hidden="1"/>
    </xf>
    <xf numFmtId="0" fontId="0" fillId="9" borderId="20" xfId="0" applyFill="1" applyBorder="1" applyAlignment="1" applyProtection="1">
      <alignment vertical="center" wrapText="1"/>
      <protection hidden="1"/>
    </xf>
    <xf numFmtId="0" fontId="0" fillId="9" borderId="27" xfId="0" applyFill="1" applyBorder="1" applyAlignment="1" applyProtection="1">
      <alignment vertical="center" wrapText="1"/>
      <protection hidden="1"/>
    </xf>
    <xf numFmtId="0" fontId="63" fillId="9" borderId="0" xfId="0" applyFont="1" applyFill="1" applyBorder="1" applyAlignment="1" applyProtection="1">
      <alignment horizontal="center" vertical="center" wrapText="1"/>
      <protection hidden="1"/>
    </xf>
    <xf numFmtId="0" fontId="0" fillId="9" borderId="0" xfId="0" applyFill="1" applyBorder="1" applyAlignment="1" applyProtection="1">
      <alignment horizontal="left" wrapText="1"/>
      <protection hidden="1"/>
    </xf>
    <xf numFmtId="0" fontId="64" fillId="9" borderId="0" xfId="0" applyFont="1" applyFill="1" applyBorder="1" applyAlignment="1" applyProtection="1">
      <alignment horizontal="center" vertical="center" wrapText="1"/>
      <protection hidden="1"/>
    </xf>
    <xf numFmtId="0" fontId="70" fillId="9" borderId="20" xfId="0" applyFont="1" applyFill="1" applyBorder="1" applyAlignment="1" applyProtection="1">
      <alignment horizontal="left" vertical="center" wrapText="1"/>
      <protection hidden="1"/>
    </xf>
    <xf numFmtId="0" fontId="64" fillId="11" borderId="0" xfId="0" applyFont="1" applyFill="1" applyBorder="1" applyAlignment="1" applyProtection="1">
      <alignment horizontal="center" vertical="center" wrapText="1"/>
      <protection hidden="1"/>
    </xf>
    <xf numFmtId="0" fontId="63" fillId="32" borderId="0" xfId="0" applyFont="1" applyFill="1" applyBorder="1" applyAlignment="1" applyProtection="1">
      <alignment horizontal="center" vertical="center" wrapText="1"/>
      <protection hidden="1"/>
    </xf>
    <xf numFmtId="0" fontId="138" fillId="32" borderId="0" xfId="0" applyFont="1" applyFill="1" applyAlignment="1" applyProtection="1">
      <alignment horizontal="center" vertical="center" wrapText="1"/>
      <protection hidden="1"/>
    </xf>
    <xf numFmtId="0" fontId="0" fillId="9" borderId="5" xfId="0" applyFill="1" applyBorder="1" applyAlignment="1" applyProtection="1">
      <alignment vertical="center" wrapText="1"/>
      <protection hidden="1"/>
    </xf>
    <xf numFmtId="0" fontId="50" fillId="9" borderId="20" xfId="0" applyFont="1" applyFill="1" applyBorder="1" applyAlignment="1" applyProtection="1">
      <alignment vertical="center" wrapText="1"/>
      <protection hidden="1"/>
    </xf>
    <xf numFmtId="0" fontId="0" fillId="9" borderId="0" xfId="0" applyFill="1" applyBorder="1" applyAlignment="1" applyProtection="1">
      <alignment horizontal="left" vertical="center" wrapText="1"/>
      <protection hidden="1"/>
    </xf>
    <xf numFmtId="0" fontId="50" fillId="21" borderId="0" xfId="0" applyFont="1" applyFill="1" applyBorder="1" applyAlignment="1" applyProtection="1">
      <alignment horizontal="center" vertical="center" wrapText="1"/>
      <protection hidden="1"/>
    </xf>
    <xf numFmtId="0" fontId="110" fillId="9" borderId="0" xfId="0" applyFont="1" applyFill="1" applyBorder="1" applyAlignment="1" applyProtection="1">
      <alignment horizontal="center" vertical="center" wrapText="1"/>
      <protection hidden="1"/>
    </xf>
    <xf numFmtId="0" fontId="60" fillId="9" borderId="0" xfId="0" applyFont="1" applyFill="1" applyBorder="1" applyAlignment="1" applyProtection="1">
      <alignment horizontal="center" vertical="top" wrapText="1"/>
      <protection hidden="1"/>
    </xf>
    <xf numFmtId="0" fontId="0" fillId="12" borderId="22" xfId="0" applyFill="1" applyBorder="1" applyAlignment="1" applyProtection="1">
      <alignment horizontal="center" vertical="center" wrapText="1"/>
      <protection hidden="1"/>
    </xf>
    <xf numFmtId="0" fontId="0" fillId="12" borderId="27" xfId="0" applyFill="1" applyBorder="1" applyAlignment="1" applyProtection="1">
      <alignment horizontal="center" vertical="center" wrapText="1"/>
      <protection hidden="1"/>
    </xf>
    <xf numFmtId="0" fontId="0" fillId="12" borderId="23" xfId="0" applyFill="1" applyBorder="1" applyAlignment="1" applyProtection="1">
      <alignment horizontal="center" vertical="center" wrapText="1"/>
      <protection hidden="1"/>
    </xf>
    <xf numFmtId="49" fontId="0" fillId="9" borderId="0" xfId="0" applyNumberFormat="1" applyFont="1" applyFill="1" applyBorder="1" applyAlignment="1" applyProtection="1">
      <alignment horizontal="left" vertical="center" wrapText="1"/>
      <protection hidden="1"/>
    </xf>
    <xf numFmtId="0" fontId="63" fillId="11" borderId="0" xfId="0" applyFont="1" applyFill="1" applyBorder="1" applyAlignment="1" applyProtection="1">
      <alignment horizontal="left" vertical="center" wrapText="1"/>
      <protection hidden="1"/>
    </xf>
    <xf numFmtId="0" fontId="63" fillId="34" borderId="0" xfId="0" applyFont="1" applyFill="1" applyBorder="1" applyAlignment="1" applyProtection="1">
      <alignment horizontal="left" vertical="center" wrapText="1"/>
      <protection hidden="1"/>
    </xf>
    <xf numFmtId="0" fontId="71" fillId="17" borderId="0" xfId="0" applyFont="1" applyFill="1" applyBorder="1" applyAlignment="1" applyProtection="1">
      <alignment horizontal="left" vertical="center" wrapText="1"/>
      <protection hidden="1"/>
    </xf>
    <xf numFmtId="0" fontId="0" fillId="9" borderId="24" xfId="0" applyFill="1" applyBorder="1" applyAlignment="1" applyProtection="1">
      <alignment horizontal="center" vertical="center" wrapText="1"/>
      <protection hidden="1"/>
    </xf>
    <xf numFmtId="49" fontId="50" fillId="14" borderId="0" xfId="0" applyNumberFormat="1" applyFont="1" applyFill="1" applyBorder="1" applyAlignment="1" applyProtection="1">
      <alignment horizontal="right" vertical="center" wrapText="1"/>
      <protection hidden="1"/>
    </xf>
    <xf numFmtId="0" fontId="63" fillId="32" borderId="0" xfId="0" applyFont="1" applyFill="1" applyBorder="1" applyAlignment="1" applyProtection="1">
      <alignment horizontal="left" vertical="center" wrapText="1"/>
      <protection hidden="1"/>
    </xf>
    <xf numFmtId="0" fontId="58" fillId="9" borderId="0" xfId="0" applyFont="1" applyFill="1" applyBorder="1" applyAlignment="1" applyProtection="1">
      <alignment horizontal="left" vertical="center" wrapText="1"/>
      <protection hidden="1"/>
    </xf>
    <xf numFmtId="0" fontId="0" fillId="0" borderId="35"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60" fillId="9" borderId="16" xfId="0" applyFont="1" applyFill="1" applyBorder="1" applyAlignment="1" applyProtection="1">
      <alignment horizontal="center" vertical="center" wrapText="1"/>
      <protection hidden="1"/>
    </xf>
    <xf numFmtId="0" fontId="114" fillId="19" borderId="0" xfId="0" applyFont="1" applyFill="1" applyBorder="1" applyAlignment="1" applyProtection="1">
      <alignment horizontal="center" vertical="center" wrapText="1"/>
      <protection hidden="1"/>
    </xf>
    <xf numFmtId="0" fontId="99" fillId="9" borderId="0" xfId="0" applyFont="1" applyFill="1" applyAlignment="1" applyProtection="1">
      <alignment horizontal="center" vertical="center" wrapText="1"/>
      <protection hidden="1"/>
    </xf>
    <xf numFmtId="0" fontId="60" fillId="21" borderId="0" xfId="0" applyFont="1" applyFill="1" applyBorder="1" applyAlignment="1" applyProtection="1">
      <alignment horizontal="center" vertical="center" wrapText="1"/>
      <protection hidden="1"/>
    </xf>
    <xf numFmtId="0" fontId="90" fillId="9" borderId="0" xfId="0" applyFont="1" applyFill="1" applyBorder="1" applyAlignment="1" applyProtection="1">
      <alignment horizontal="left" vertical="center" wrapText="1"/>
      <protection hidden="1"/>
    </xf>
    <xf numFmtId="0" fontId="116" fillId="9" borderId="0" xfId="0" applyFont="1" applyFill="1" applyBorder="1" applyAlignment="1" applyProtection="1">
      <alignment horizontal="right" vertical="center" wrapText="1"/>
      <protection hidden="1"/>
    </xf>
    <xf numFmtId="0" fontId="70" fillId="9" borderId="5" xfId="0" applyFont="1" applyFill="1" applyBorder="1" applyAlignment="1" applyProtection="1">
      <alignment horizontal="left" vertical="center" wrapText="1"/>
      <protection hidden="1"/>
    </xf>
    <xf numFmtId="0" fontId="55" fillId="9" borderId="20" xfId="0" applyFont="1" applyFill="1" applyBorder="1" applyAlignment="1" applyProtection="1">
      <alignment horizontal="left" vertical="center" wrapText="1" shrinkToFit="1"/>
      <protection hidden="1"/>
    </xf>
    <xf numFmtId="0" fontId="55" fillId="9" borderId="30" xfId="0" applyFont="1" applyFill="1" applyBorder="1" applyAlignment="1" applyProtection="1">
      <alignment horizontal="left" vertical="center" wrapText="1" shrinkToFit="1"/>
      <protection hidden="1"/>
    </xf>
    <xf numFmtId="0" fontId="55" fillId="9" borderId="27" xfId="0" applyFont="1" applyFill="1" applyBorder="1" applyAlignment="1" applyProtection="1">
      <alignment horizontal="left" vertical="center" wrapText="1" shrinkToFit="1"/>
      <protection hidden="1"/>
    </xf>
    <xf numFmtId="0" fontId="55" fillId="9" borderId="23" xfId="0" applyFont="1" applyFill="1" applyBorder="1" applyAlignment="1" applyProtection="1">
      <alignment horizontal="left" vertical="center" wrapText="1" shrinkToFit="1"/>
      <protection hidden="1"/>
    </xf>
    <xf numFmtId="0" fontId="0" fillId="9" borderId="0" xfId="0" applyFill="1" applyBorder="1" applyAlignment="1" applyProtection="1">
      <alignment horizontal="right" vertical="center" wrapText="1"/>
      <protection hidden="1"/>
    </xf>
    <xf numFmtId="0" fontId="55" fillId="14" borderId="0" xfId="0" applyFont="1" applyFill="1" applyBorder="1" applyAlignment="1" applyProtection="1">
      <alignment horizontal="center" vertical="center" wrapText="1"/>
      <protection hidden="1"/>
    </xf>
    <xf numFmtId="0" fontId="83" fillId="9" borderId="0" xfId="0" applyFont="1" applyFill="1" applyBorder="1" applyAlignment="1" applyProtection="1">
      <alignment horizontal="right" vertical="center" wrapText="1" shrinkToFit="1"/>
      <protection hidden="1"/>
    </xf>
    <xf numFmtId="0" fontId="70" fillId="9" borderId="0" xfId="0" applyFont="1" applyFill="1" applyBorder="1" applyAlignment="1" applyProtection="1">
      <alignment horizontal="left" vertical="center" wrapText="1"/>
      <protection hidden="1"/>
    </xf>
    <xf numFmtId="0" fontId="113" fillId="9" borderId="0" xfId="0" applyFont="1" applyFill="1" applyBorder="1" applyAlignment="1" applyProtection="1">
      <alignment horizontal="right" vertical="center" wrapText="1"/>
      <protection hidden="1"/>
    </xf>
    <xf numFmtId="0" fontId="50" fillId="14" borderId="0" xfId="0" applyFont="1" applyFill="1" applyBorder="1" applyAlignment="1" applyProtection="1">
      <alignment horizontal="center" vertical="top" wrapText="1"/>
      <protection hidden="1"/>
    </xf>
    <xf numFmtId="0" fontId="2" fillId="9" borderId="0" xfId="0" applyFont="1" applyFill="1" applyBorder="1" applyAlignment="1" applyProtection="1">
      <alignment horizontal="center" vertical="center" wrapText="1"/>
      <protection hidden="1"/>
    </xf>
    <xf numFmtId="0" fontId="107" fillId="21" borderId="0" xfId="0" applyFont="1" applyFill="1" applyBorder="1" applyAlignment="1" applyProtection="1">
      <alignment horizontal="center" vertical="center" wrapText="1" shrinkToFit="1"/>
      <protection hidden="1"/>
    </xf>
    <xf numFmtId="0" fontId="55" fillId="9" borderId="5" xfId="0" applyFont="1" applyFill="1" applyBorder="1" applyAlignment="1" applyProtection="1">
      <alignment horizontal="left" vertical="center" wrapText="1" shrinkToFit="1"/>
      <protection hidden="1"/>
    </xf>
    <xf numFmtId="0" fontId="55" fillId="9" borderId="26" xfId="0" applyFont="1" applyFill="1" applyBorder="1" applyAlignment="1" applyProtection="1">
      <alignment horizontal="left" vertical="center" wrapText="1" shrinkToFit="1"/>
      <protection hidden="1"/>
    </xf>
    <xf numFmtId="1" fontId="0" fillId="9" borderId="35" xfId="0" applyNumberFormat="1" applyFill="1" applyBorder="1" applyAlignment="1" applyProtection="1">
      <alignment horizontal="center" vertical="center" wrapText="1"/>
      <protection hidden="1"/>
    </xf>
    <xf numFmtId="0" fontId="0" fillId="9" borderId="36" xfId="0" applyFill="1" applyBorder="1" applyAlignment="1" applyProtection="1">
      <alignment horizontal="center" vertical="center" wrapText="1"/>
      <protection hidden="1"/>
    </xf>
    <xf numFmtId="0" fontId="0" fillId="9" borderId="37" xfId="0" applyFill="1" applyBorder="1" applyAlignment="1" applyProtection="1">
      <alignment horizontal="center" vertical="center" wrapText="1"/>
      <protection hidden="1"/>
    </xf>
    <xf numFmtId="0" fontId="0" fillId="9" borderId="20" xfId="0" applyFont="1" applyFill="1" applyBorder="1" applyAlignment="1" applyProtection="1">
      <alignment horizontal="left" vertical="center" wrapText="1" shrinkToFit="1"/>
      <protection hidden="1"/>
    </xf>
    <xf numFmtId="0" fontId="0" fillId="9" borderId="27" xfId="0" applyFont="1" applyFill="1" applyBorder="1" applyAlignment="1" applyProtection="1">
      <alignment horizontal="left" vertical="center" wrapText="1" shrinkToFit="1"/>
      <protection hidden="1"/>
    </xf>
    <xf numFmtId="0" fontId="111" fillId="9" borderId="0" xfId="0" applyFont="1" applyFill="1" applyBorder="1" applyAlignment="1" applyProtection="1">
      <alignment horizontal="right" vertical="center" wrapText="1" shrinkToFit="1"/>
      <protection hidden="1"/>
    </xf>
    <xf numFmtId="0" fontId="55" fillId="9" borderId="0" xfId="0" applyFont="1" applyFill="1" applyBorder="1" applyAlignment="1" applyProtection="1">
      <alignment horizontal="left" vertical="center" wrapText="1"/>
      <protection hidden="1"/>
    </xf>
    <xf numFmtId="0" fontId="0" fillId="9" borderId="5" xfId="0" applyFont="1" applyFill="1" applyBorder="1" applyAlignment="1" applyProtection="1">
      <alignment horizontal="left" vertical="center" wrapText="1" shrinkToFit="1"/>
      <protection hidden="1"/>
    </xf>
    <xf numFmtId="0" fontId="50" fillId="21" borderId="0" xfId="0" applyFont="1" applyFill="1" applyBorder="1" applyAlignment="1" applyProtection="1">
      <alignment horizontal="center" vertical="center" wrapText="1" shrinkToFit="1"/>
      <protection hidden="1"/>
    </xf>
    <xf numFmtId="0" fontId="94" fillId="9" borderId="0" xfId="0" applyFont="1" applyFill="1" applyBorder="1" applyAlignment="1" applyProtection="1">
      <alignment horizontal="left" vertical="center" wrapText="1"/>
      <protection hidden="1"/>
    </xf>
    <xf numFmtId="0" fontId="51" fillId="9" borderId="0" xfId="0" applyFont="1" applyFill="1" applyBorder="1" applyAlignment="1" applyProtection="1">
      <alignment horizontal="center" vertical="center" wrapText="1"/>
      <protection hidden="1"/>
    </xf>
    <xf numFmtId="0" fontId="90" fillId="15" borderId="35" xfId="0" applyFont="1" applyFill="1" applyBorder="1" applyAlignment="1" applyProtection="1">
      <alignment horizontal="center" vertical="center" wrapText="1"/>
      <protection locked="0"/>
    </xf>
    <xf numFmtId="0" fontId="90" fillId="15" borderId="37" xfId="0" applyFont="1" applyFill="1" applyBorder="1" applyAlignment="1" applyProtection="1">
      <alignment horizontal="center" vertical="center" wrapText="1"/>
      <protection locked="0"/>
    </xf>
    <xf numFmtId="0" fontId="100" fillId="33" borderId="0" xfId="0" applyFont="1" applyFill="1" applyBorder="1" applyAlignment="1" applyProtection="1">
      <alignment horizontal="center" vertical="center" wrapText="1"/>
      <protection hidden="1"/>
    </xf>
    <xf numFmtId="0" fontId="0" fillId="9" borderId="27" xfId="0" applyFont="1" applyFill="1" applyBorder="1" applyAlignment="1" applyProtection="1">
      <alignment horizontal="left" vertical="center" wrapText="1"/>
      <protection hidden="1"/>
    </xf>
    <xf numFmtId="0" fontId="0" fillId="9" borderId="0" xfId="0" applyFont="1" applyFill="1" applyBorder="1" applyAlignment="1" applyProtection="1">
      <alignment horizontal="left" vertical="center" wrapText="1"/>
      <protection hidden="1"/>
    </xf>
    <xf numFmtId="9" fontId="104" fillId="9" borderId="0" xfId="119" applyFont="1" applyFill="1" applyBorder="1" applyAlignment="1" applyProtection="1">
      <alignment horizontal="center" vertical="center" wrapText="1"/>
      <protection hidden="1"/>
    </xf>
    <xf numFmtId="0" fontId="60" fillId="9" borderId="0" xfId="0" applyFont="1" applyFill="1" applyBorder="1" applyAlignment="1" applyProtection="1">
      <alignment horizontal="right" wrapText="1"/>
      <protection hidden="1"/>
    </xf>
    <xf numFmtId="0" fontId="0" fillId="9" borderId="16" xfId="0" applyFill="1" applyBorder="1" applyAlignment="1" applyProtection="1">
      <alignment horizontal="left" vertical="center" wrapText="1"/>
      <protection hidden="1"/>
    </xf>
    <xf numFmtId="9" fontId="78" fillId="9" borderId="0" xfId="119" applyFont="1" applyFill="1" applyAlignment="1" applyProtection="1">
      <alignment horizontal="center" vertical="center"/>
      <protection hidden="1"/>
    </xf>
    <xf numFmtId="0" fontId="101" fillId="9" borderId="0" xfId="0" applyFont="1" applyFill="1" applyAlignment="1" applyProtection="1">
      <alignment horizontal="left" vertical="center"/>
      <protection hidden="1"/>
    </xf>
    <xf numFmtId="0" fontId="73" fillId="19" borderId="0" xfId="0" applyFont="1" applyFill="1" applyAlignment="1" applyProtection="1">
      <alignment horizontal="center" vertical="center" textRotation="90"/>
      <protection hidden="1"/>
    </xf>
    <xf numFmtId="49" fontId="8" fillId="9" borderId="0" xfId="0" applyNumberFormat="1" applyFont="1" applyFill="1" applyAlignment="1" applyProtection="1">
      <alignment horizontal="center" vertical="center"/>
      <protection hidden="1"/>
    </xf>
    <xf numFmtId="9" fontId="78" fillId="9" borderId="0" xfId="119" applyNumberFormat="1" applyFont="1" applyFill="1" applyAlignment="1" applyProtection="1">
      <alignment horizontal="center" vertical="center"/>
      <protection hidden="1"/>
    </xf>
    <xf numFmtId="0" fontId="80" fillId="20" borderId="0" xfId="0" applyFont="1" applyFill="1" applyAlignment="1" applyProtection="1">
      <alignment horizontal="center" vertical="center" textRotation="90"/>
      <protection hidden="1"/>
    </xf>
    <xf numFmtId="0" fontId="57" fillId="19" borderId="13" xfId="0" applyFont="1" applyFill="1" applyBorder="1" applyAlignment="1" applyProtection="1">
      <alignment horizontal="center" vertical="center" wrapText="1"/>
      <protection hidden="1"/>
    </xf>
    <xf numFmtId="0" fontId="57" fillId="19" borderId="18" xfId="0" applyFont="1" applyFill="1" applyBorder="1" applyAlignment="1" applyProtection="1">
      <alignment horizontal="center" vertical="center" wrapText="1"/>
      <protection hidden="1"/>
    </xf>
    <xf numFmtId="0" fontId="57" fillId="19" borderId="19" xfId="0" applyFont="1" applyFill="1" applyBorder="1" applyAlignment="1" applyProtection="1">
      <alignment horizontal="center" vertical="center" wrapText="1"/>
      <protection hidden="1"/>
    </xf>
    <xf numFmtId="0" fontId="58" fillId="15" borderId="32" xfId="0" applyFont="1" applyFill="1" applyBorder="1" applyAlignment="1" applyProtection="1">
      <alignment horizontal="center" vertical="center"/>
      <protection hidden="1"/>
    </xf>
    <xf numFmtId="0" fontId="58" fillId="15" borderId="30" xfId="0" applyFont="1" applyFill="1" applyBorder="1" applyAlignment="1" applyProtection="1">
      <alignment horizontal="center" vertical="center"/>
      <protection hidden="1"/>
    </xf>
    <xf numFmtId="9" fontId="78" fillId="19" borderId="0" xfId="119" applyFont="1" applyFill="1" applyAlignment="1" applyProtection="1">
      <alignment horizontal="center" vertical="center"/>
      <protection hidden="1"/>
    </xf>
    <xf numFmtId="9" fontId="78" fillId="19" borderId="0" xfId="119" applyNumberFormat="1" applyFont="1" applyFill="1" applyAlignment="1" applyProtection="1">
      <alignment horizontal="center" vertical="center"/>
      <protection hidden="1"/>
    </xf>
    <xf numFmtId="0" fontId="52" fillId="0" borderId="0" xfId="0" applyFont="1" applyAlignment="1" applyProtection="1">
      <alignment horizontal="center" vertical="center" textRotation="90"/>
      <protection hidden="1"/>
    </xf>
    <xf numFmtId="0" fontId="48" fillId="0" borderId="33" xfId="0" applyFont="1" applyBorder="1" applyAlignment="1" applyProtection="1">
      <alignment horizontal="left" vertical="center"/>
      <protection locked="0"/>
    </xf>
    <xf numFmtId="0" fontId="48" fillId="0" borderId="30" xfId="0" applyFont="1" applyBorder="1" applyAlignment="1" applyProtection="1">
      <alignment horizontal="left" vertical="center"/>
      <protection locked="0"/>
    </xf>
    <xf numFmtId="0" fontId="48" fillId="0" borderId="22" xfId="0" applyFont="1" applyBorder="1" applyAlignment="1" applyProtection="1">
      <alignment horizontal="left" vertical="center"/>
      <protection locked="0"/>
    </xf>
    <xf numFmtId="0" fontId="48" fillId="0" borderId="23" xfId="0" applyFont="1" applyBorder="1" applyAlignment="1" applyProtection="1">
      <alignment horizontal="left" vertical="center"/>
      <protection locked="0"/>
    </xf>
    <xf numFmtId="0" fontId="127" fillId="0" borderId="0" xfId="0" applyFont="1" applyAlignment="1" applyProtection="1">
      <alignment horizontal="center" vertical="center" wrapText="1"/>
      <protection hidden="1"/>
    </xf>
    <xf numFmtId="0" fontId="79" fillId="18" borderId="0" xfId="0" applyFont="1" applyFill="1" applyAlignment="1" applyProtection="1">
      <alignment horizontal="center" vertical="center"/>
      <protection hidden="1"/>
    </xf>
  </cellXfs>
  <cellStyles count="164">
    <cellStyle name="_x0010_“+ˆÉ•?pý¤" xfId="1"/>
    <cellStyle name="2x indented GHG Textfiels" xfId="2"/>
    <cellStyle name="Actual Date" xfId="3"/>
    <cellStyle name="Comma 2" xfId="4"/>
    <cellStyle name="Comma 2 2" xfId="5"/>
    <cellStyle name="Comma 2 3" xfId="6"/>
    <cellStyle name="Comma 3" xfId="7"/>
    <cellStyle name="Comma 4" xfId="8"/>
    <cellStyle name="Comma 5" xfId="9"/>
    <cellStyle name="Comma 6" xfId="10"/>
    <cellStyle name="Comma 6 2" xfId="11"/>
    <cellStyle name="Comma0" xfId="12"/>
    <cellStyle name="Currency 0" xfId="13"/>
    <cellStyle name="Currency 2" xfId="14"/>
    <cellStyle name="Currency 2 2" xfId="15"/>
    <cellStyle name="Currency 3" xfId="16"/>
    <cellStyle name="Currency0" xfId="17"/>
    <cellStyle name="Date" xfId="18"/>
    <cellStyle name="Date Aligned" xfId="19"/>
    <cellStyle name="Dezimal [0]_Compiling Utility Macros" xfId="20"/>
    <cellStyle name="Dezimal_Compiling Utility Macros" xfId="21"/>
    <cellStyle name="Dotted Line" xfId="22"/>
    <cellStyle name="F2" xfId="23"/>
    <cellStyle name="F3" xfId="24"/>
    <cellStyle name="F4" xfId="25"/>
    <cellStyle name="F5" xfId="26"/>
    <cellStyle name="F6" xfId="27"/>
    <cellStyle name="F7" xfId="28"/>
    <cellStyle name="F8" xfId="29"/>
    <cellStyle name="Fixed" xfId="30"/>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otnote" xfId="31"/>
    <cellStyle name="Grey" xfId="32"/>
    <cellStyle name="Hard Percent" xfId="33"/>
    <cellStyle name="Header" xfId="34"/>
    <cellStyle name="Heading1" xfId="35"/>
    <cellStyle name="Heading2" xfId="36"/>
    <cellStyle name="HIGHLIGHT" xfId="37"/>
    <cellStyle name="Hyperlink" xfId="38" builtinId="8"/>
    <cellStyle name="Hyperlink 2" xfId="39"/>
    <cellStyle name="Hyperlink 3" xfId="40"/>
    <cellStyle name="Input [yellow]" xfId="41"/>
    <cellStyle name="Multiple" xfId="42"/>
    <cellStyle name="no dec" xfId="43"/>
    <cellStyle name="Normal" xfId="0" builtinId="0"/>
    <cellStyle name="Normal - Style1" xfId="44"/>
    <cellStyle name="Normal 10" xfId="45"/>
    <cellStyle name="Normal 11 2" xfId="46"/>
    <cellStyle name="Normal 11 3" xfId="47"/>
    <cellStyle name="Normal 11 4" xfId="48"/>
    <cellStyle name="Normal 11 5" xfId="49"/>
    <cellStyle name="Normal 12 2" xfId="50"/>
    <cellStyle name="Normal 12 3" xfId="51"/>
    <cellStyle name="Normal 12 4" xfId="52"/>
    <cellStyle name="Normal 12 5" xfId="53"/>
    <cellStyle name="Normal 13 2" xfId="54"/>
    <cellStyle name="Normal 13 3" xfId="55"/>
    <cellStyle name="Normal 13 4" xfId="56"/>
    <cellStyle name="Normal 13 5" xfId="57"/>
    <cellStyle name="Normal 14 2" xfId="58"/>
    <cellStyle name="Normal 14 3" xfId="59"/>
    <cellStyle name="Normal 14 4" xfId="60"/>
    <cellStyle name="Normal 14 5" xfId="61"/>
    <cellStyle name="Normal 16 2" xfId="62"/>
    <cellStyle name="Normal 16 3" xfId="63"/>
    <cellStyle name="Normal 16 4" xfId="64"/>
    <cellStyle name="Normal 16 5" xfId="65"/>
    <cellStyle name="Normal 18 2" xfId="66"/>
    <cellStyle name="Normal 18 3" xfId="67"/>
    <cellStyle name="Normal 18 4" xfId="68"/>
    <cellStyle name="Normal 18 5" xfId="69"/>
    <cellStyle name="Normal 19 2" xfId="70"/>
    <cellStyle name="Normal 19 3" xfId="71"/>
    <cellStyle name="Normal 19 4" xfId="72"/>
    <cellStyle name="Normal 19 5" xfId="73"/>
    <cellStyle name="Normal 2" xfId="74"/>
    <cellStyle name="Normal 2 2" xfId="75"/>
    <cellStyle name="Normal 2 3" xfId="76"/>
    <cellStyle name="Normal 2 4" xfId="77"/>
    <cellStyle name="Normal 2 5" xfId="78"/>
    <cellStyle name="Normal 20 2" xfId="79"/>
    <cellStyle name="Normal 20 3" xfId="80"/>
    <cellStyle name="Normal 20 4" xfId="81"/>
    <cellStyle name="Normal 20 5" xfId="82"/>
    <cellStyle name="Normal 21 2" xfId="83"/>
    <cellStyle name="Normal 21 3" xfId="84"/>
    <cellStyle name="Normal 21 4" xfId="85"/>
    <cellStyle name="Normal 3" xfId="86"/>
    <cellStyle name="Normal 3 2" xfId="87"/>
    <cellStyle name="Normal 3 3" xfId="88"/>
    <cellStyle name="Normal 4" xfId="89"/>
    <cellStyle name="Normal 4 2" xfId="90"/>
    <cellStyle name="Normal 4 3" xfId="91"/>
    <cellStyle name="Normal 4 4" xfId="92"/>
    <cellStyle name="Normal 4 5" xfId="93"/>
    <cellStyle name="Normal 5" xfId="94"/>
    <cellStyle name="Normal 5 2" xfId="95"/>
    <cellStyle name="Normal 5 3" xfId="96"/>
    <cellStyle name="Normal 5 4" xfId="97"/>
    <cellStyle name="Normal 5 4 2" xfId="98"/>
    <cellStyle name="Normal 5 5" xfId="99"/>
    <cellStyle name="Normal 6" xfId="100"/>
    <cellStyle name="Normal 6 2" xfId="101"/>
    <cellStyle name="Normal 7" xfId="102"/>
    <cellStyle name="Normal 7 2" xfId="103"/>
    <cellStyle name="Normal 7 2 2" xfId="104"/>
    <cellStyle name="Normal 7 3" xfId="105"/>
    <cellStyle name="Normal 7 4" xfId="106"/>
    <cellStyle name="Normal 7 5" xfId="107"/>
    <cellStyle name="Normal 8" xfId="108"/>
    <cellStyle name="Normal 8 2" xfId="109"/>
    <cellStyle name="Normal 8 3" xfId="110"/>
    <cellStyle name="Normal 8 4" xfId="111"/>
    <cellStyle name="Normal 8 5" xfId="112"/>
    <cellStyle name="Normal 9" xfId="113"/>
    <cellStyle name="Normal 9 2" xfId="114"/>
    <cellStyle name="Normal 9 3" xfId="115"/>
    <cellStyle name="Normal 9 4" xfId="116"/>
    <cellStyle name="Normal 9 5" xfId="117"/>
    <cellStyle name="Page Number" xfId="118"/>
    <cellStyle name="Percent" xfId="119" builtinId="5"/>
    <cellStyle name="Percent [2]" xfId="120"/>
    <cellStyle name="Percent 2" xfId="121"/>
    <cellStyle name="Percent 2 2" xfId="150"/>
    <cellStyle name="Percent 3" xfId="122"/>
    <cellStyle name="Percent 4" xfId="123"/>
    <cellStyle name="Percent 5" xfId="124"/>
    <cellStyle name="Percent 5 2" xfId="125"/>
    <cellStyle name="Standard_Anpassen der Amortisation" xfId="126"/>
    <cellStyle name="Style 21" xfId="127"/>
    <cellStyle name="Style 22" xfId="128"/>
    <cellStyle name="Style 23" xfId="129"/>
    <cellStyle name="Style 24" xfId="130"/>
    <cellStyle name="Style 25" xfId="131"/>
    <cellStyle name="Style 26" xfId="132"/>
    <cellStyle name="Style 37" xfId="133"/>
    <cellStyle name="Style 38" xfId="134"/>
    <cellStyle name="Style 39" xfId="135"/>
    <cellStyle name="Style 40" xfId="136"/>
    <cellStyle name="Style 41" xfId="137"/>
    <cellStyle name="Table Head" xfId="138"/>
    <cellStyle name="Table Head Aligned" xfId="139"/>
    <cellStyle name="Table Head Blue" xfId="140"/>
    <cellStyle name="Table Head Green" xfId="141"/>
    <cellStyle name="Table Heading" xfId="142"/>
    <cellStyle name="Table Title" xfId="143"/>
    <cellStyle name="Table Units" xfId="144"/>
    <cellStyle name="Unprot" xfId="145"/>
    <cellStyle name="Unprot$" xfId="146"/>
    <cellStyle name="Unprotect" xfId="147"/>
    <cellStyle name="Währung [0]_Compiling Utility Macros" xfId="148"/>
    <cellStyle name="Währung_Compiling Utility Macros" xfId="149"/>
  </cellStyles>
  <dxfs count="668">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b/>
        <i val="0"/>
        <color auto="1"/>
      </font>
      <fill>
        <patternFill patternType="solid">
          <fgColor indexed="64"/>
          <bgColor rgb="FFF3CC10"/>
        </patternFill>
      </fill>
    </dxf>
    <dxf>
      <font>
        <b/>
        <i val="0"/>
        <color theme="0" tint="-0.499984740745262"/>
      </font>
      <fill>
        <patternFill patternType="solid">
          <fgColor indexed="64"/>
          <bgColor theme="0" tint="-4.9989318521683403E-2"/>
        </patternFill>
      </fill>
    </dxf>
    <dxf>
      <font>
        <b/>
        <i val="0"/>
        <color rgb="FF008000"/>
      </font>
      <fill>
        <patternFill patternType="solid">
          <fgColor indexed="64"/>
          <bgColor theme="6" tint="0.39997558519241921"/>
        </patternFill>
      </fill>
    </dxf>
    <dxf>
      <font>
        <color theme="0"/>
      </font>
      <fill>
        <patternFill patternType="solid">
          <fgColor indexed="64"/>
          <bgColor theme="0" tint="-0.499984740745262"/>
        </patternFill>
      </fill>
    </dxf>
    <dxf>
      <font>
        <color rgb="FFFF0000"/>
      </font>
      <fill>
        <patternFill patternType="none">
          <fgColor indexed="64"/>
          <bgColor indexed="65"/>
        </patternFill>
      </fill>
    </dxf>
    <dxf>
      <font>
        <color theme="0" tint="-4.9989318521683403E-2"/>
      </font>
      <fill>
        <patternFill patternType="solid">
          <fgColor indexed="64"/>
          <bgColor theme="0" tint="-4.9989318521683403E-2"/>
        </patternFill>
      </fill>
    </dxf>
    <dxf>
      <font>
        <color theme="0"/>
      </font>
      <fill>
        <patternFill patternType="solid">
          <fgColor indexed="64"/>
          <bgColor rgb="FFFF0000"/>
        </patternFill>
      </fill>
    </dxf>
    <dxf>
      <font>
        <color theme="0" tint="-4.9989318521683403E-2"/>
      </font>
      <fill>
        <patternFill patternType="solid">
          <fgColor indexed="64"/>
          <bgColor theme="0" tint="-4.9989318521683403E-2"/>
        </patternFill>
      </fill>
      <border>
        <left/>
        <right/>
        <top style="thin">
          <color indexed="64"/>
        </top>
        <bottom style="thin">
          <color indexed="64"/>
        </bottom>
      </border>
    </dxf>
    <dxf>
      <font>
        <b/>
        <i val="0"/>
        <color auto="1"/>
      </font>
      <fill>
        <patternFill patternType="solid">
          <fgColor indexed="64"/>
          <bgColor rgb="FFF3CC10"/>
        </patternFill>
      </fill>
    </dxf>
    <dxf>
      <font>
        <b/>
        <i val="0"/>
        <color theme="0"/>
      </font>
      <fill>
        <patternFill patternType="solid">
          <fgColor indexed="64"/>
          <bgColor theme="1" tint="0.499984740745262"/>
        </patternFill>
      </fill>
    </dxf>
    <dxf>
      <font>
        <b/>
        <i val="0"/>
        <color rgb="FF008000"/>
      </font>
      <fill>
        <patternFill patternType="solid">
          <fgColor indexed="64"/>
          <bgColor theme="6" tint="0.39997558519241921"/>
        </patternFill>
      </fill>
    </dxf>
    <dxf>
      <font>
        <color theme="0"/>
      </font>
      <fill>
        <patternFill patternType="solid">
          <fgColor indexed="64"/>
          <bgColor theme="0" tint="-0.499984740745262"/>
        </patternFill>
      </fill>
    </dxf>
    <dxf>
      <font>
        <color theme="0" tint="-4.9989318521683403E-2"/>
      </font>
      <fill>
        <patternFill patternType="solid">
          <fgColor indexed="64"/>
          <bgColor theme="0" tint="-4.9989318521683403E-2"/>
        </patternFill>
      </fill>
      <border>
        <left/>
        <right/>
        <top/>
        <bottom/>
      </border>
    </dxf>
    <dxf>
      <font>
        <color rgb="FFFF0000"/>
      </font>
      <fill>
        <patternFill patternType="none">
          <fgColor indexed="64"/>
          <bgColor indexed="65"/>
        </patternFill>
      </fill>
    </dxf>
    <dxf>
      <font>
        <b/>
        <i val="0"/>
        <color rgb="FF006100"/>
      </font>
      <fill>
        <patternFill patternType="solid">
          <fgColor indexed="64"/>
          <bgColor theme="6" tint="0.39997558519241921"/>
        </patternFill>
      </fill>
    </dxf>
    <dxf>
      <font>
        <b/>
        <i val="0"/>
        <color theme="0" tint="-0.499984740745262"/>
      </font>
      <fill>
        <patternFill patternType="solid">
          <fgColor indexed="64"/>
          <bgColor theme="0" tint="-4.9989318521683403E-2"/>
        </patternFill>
      </fill>
    </dxf>
    <dxf>
      <font>
        <b/>
        <i val="0"/>
        <color auto="1"/>
      </font>
      <fill>
        <patternFill patternType="solid">
          <fgColor indexed="64"/>
          <bgColor rgb="FFF3C71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font>
      <fill>
        <patternFill patternType="solid">
          <fgColor indexed="64"/>
          <bgColor rgb="FFFF0000"/>
        </patternFill>
      </fill>
    </dxf>
    <dxf>
      <font>
        <color theme="0" tint="-4.9989318521683403E-2"/>
      </font>
      <fill>
        <patternFill patternType="solid">
          <fgColor indexed="64"/>
          <bgColor theme="0" tint="-4.9989318521683403E-2"/>
        </patternFill>
      </fill>
    </dxf>
    <dxf>
      <font>
        <color theme="0"/>
      </font>
      <fill>
        <patternFill patternType="solid">
          <fgColor indexed="64"/>
          <bgColor theme="0" tint="-0.499984740745262"/>
        </patternFill>
      </fill>
    </dxf>
    <dxf>
      <font>
        <color theme="0" tint="-4.9989318521683403E-2"/>
      </font>
      <fill>
        <patternFill patternType="solid">
          <fgColor indexed="64"/>
          <bgColor theme="0" tint="-4.9989318521683403E-2"/>
        </patternFill>
      </fill>
    </dxf>
    <dxf>
      <font>
        <color theme="0" tint="-4.9989318521683403E-2"/>
      </font>
      <fill>
        <patternFill patternType="solid">
          <fgColor indexed="64"/>
          <bgColor theme="0" tint="-4.9989318521683403E-2"/>
        </patternFill>
      </fill>
      <border>
        <left/>
        <right/>
        <top/>
        <bottom/>
      </border>
    </dxf>
    <dxf>
      <font>
        <color rgb="FFFF0000"/>
      </font>
      <fill>
        <patternFill patternType="none">
          <fgColor indexed="64"/>
          <bgColor indexed="65"/>
        </patternFill>
      </fill>
    </dxf>
    <dxf>
      <font>
        <b/>
        <i val="0"/>
        <color rgb="FF006100"/>
      </font>
      <fill>
        <patternFill patternType="solid">
          <fgColor indexed="64"/>
          <bgColor theme="6" tint="0.39997558519241921"/>
        </patternFill>
      </fill>
    </dxf>
    <dxf>
      <font>
        <b/>
        <i val="0"/>
        <color theme="0" tint="-0.499984740745262"/>
      </font>
      <fill>
        <patternFill patternType="solid">
          <fgColor indexed="64"/>
          <bgColor theme="0" tint="-4.9989318521683403E-2"/>
        </patternFill>
      </fill>
    </dxf>
    <dxf>
      <font>
        <b/>
        <i val="0"/>
        <color auto="1"/>
      </font>
      <fill>
        <patternFill patternType="solid">
          <fgColor indexed="64"/>
          <bgColor rgb="FFF3C71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font>
      <fill>
        <patternFill patternType="solid">
          <fgColor indexed="64"/>
          <bgColor theme="0" tint="-0.499984740745262"/>
        </patternFill>
      </fill>
    </dxf>
    <dxf>
      <font>
        <color theme="0" tint="-4.9989318521683403E-2"/>
      </font>
      <fill>
        <patternFill patternType="solid">
          <fgColor indexed="64"/>
          <bgColor theme="0" tint="-4.9989318521683403E-2"/>
        </patternFill>
      </fill>
      <border>
        <left/>
        <right/>
        <top/>
        <bottom/>
      </border>
    </dxf>
    <dxf>
      <font>
        <color rgb="FFFF0000"/>
      </font>
      <fill>
        <patternFill patternType="none">
          <fgColor indexed="64"/>
          <bgColor indexed="65"/>
        </patternFill>
      </fill>
    </dxf>
    <dxf>
      <font>
        <b/>
        <i val="0"/>
        <color rgb="FF006100"/>
      </font>
      <fill>
        <patternFill patternType="solid">
          <fgColor indexed="64"/>
          <bgColor theme="6" tint="0.39997558519241921"/>
        </patternFill>
      </fill>
    </dxf>
    <dxf>
      <font>
        <b/>
        <i val="0"/>
        <color theme="0" tint="-0.499984740745262"/>
      </font>
      <fill>
        <patternFill patternType="solid">
          <fgColor indexed="64"/>
          <bgColor theme="0" tint="-4.9989318521683403E-2"/>
        </patternFill>
      </fill>
    </dxf>
    <dxf>
      <font>
        <b/>
        <i val="0"/>
        <color auto="1"/>
      </font>
      <fill>
        <patternFill patternType="solid">
          <fgColor indexed="64"/>
          <bgColor rgb="FFF3C71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4.9989318521683403E-2"/>
      </font>
      <fill>
        <patternFill>
          <bgColor theme="0" tint="-4.9989318521683403E-2"/>
        </patternFill>
      </fill>
      <border>
        <left/>
        <right/>
        <top/>
        <bottom/>
      </border>
    </dxf>
    <dxf>
      <font>
        <color theme="0"/>
      </font>
      <fill>
        <patternFill patternType="solid">
          <fgColor indexed="64"/>
          <bgColor theme="0" tint="-0.499984740745262"/>
        </patternFill>
      </fill>
    </dxf>
    <dxf>
      <font>
        <color theme="0" tint="-4.9989318521683403E-2"/>
      </font>
      <fill>
        <patternFill patternType="solid">
          <fgColor indexed="64"/>
          <bgColor theme="0" tint="-4.9989318521683403E-2"/>
        </patternFill>
      </fill>
      <border>
        <left/>
        <right/>
        <top/>
        <bottom/>
      </border>
    </dxf>
    <dxf>
      <font>
        <color rgb="FFFF0000"/>
      </font>
      <fill>
        <patternFill patternType="none">
          <fgColor indexed="64"/>
          <bgColor indexed="65"/>
        </patternFill>
      </fill>
    </dxf>
    <dxf>
      <font>
        <b/>
        <i val="0"/>
        <color rgb="FF006100"/>
      </font>
      <fill>
        <patternFill patternType="solid">
          <fgColor indexed="64"/>
          <bgColor theme="6" tint="0.39997558519241921"/>
        </patternFill>
      </fill>
    </dxf>
    <dxf>
      <font>
        <b/>
        <i val="0"/>
        <color theme="0" tint="-0.499984740745262"/>
      </font>
      <fill>
        <patternFill patternType="solid">
          <fgColor indexed="64"/>
          <bgColor theme="0" tint="-4.9989318521683403E-2"/>
        </patternFill>
      </fill>
    </dxf>
    <dxf>
      <font>
        <b/>
        <i val="0"/>
        <color auto="1"/>
      </font>
      <fill>
        <patternFill patternType="solid">
          <fgColor indexed="64"/>
          <bgColor rgb="FFF3C71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rgb="FFFF0000"/>
      </font>
      <fill>
        <patternFill patternType="solid">
          <fgColor indexed="64"/>
          <bgColor theme="0" tint="-4.9989318521683403E-2"/>
        </patternFill>
      </fill>
    </dxf>
    <dxf>
      <font>
        <color auto="1"/>
      </font>
      <fill>
        <patternFill patternType="solid">
          <fgColor indexed="64"/>
          <bgColor rgb="FFF3C50C"/>
        </patternFill>
      </fill>
    </dxf>
    <dxf>
      <font>
        <color theme="0" tint="-0.499984740745262"/>
      </font>
      <fill>
        <patternFill patternType="solid">
          <fgColor indexed="64"/>
          <bgColor theme="0" tint="-4.9989318521683403E-2"/>
        </patternFill>
      </fill>
    </dxf>
    <dxf>
      <font>
        <color rgb="FF006100"/>
      </font>
      <fill>
        <patternFill patternType="solid">
          <fgColor indexed="64"/>
          <bgColor theme="6" tint="0.39997558519241921"/>
        </patternFill>
      </fill>
    </dxf>
    <dxf>
      <font>
        <color rgb="FFFF0000"/>
      </font>
      <fill>
        <patternFill patternType="solid">
          <fgColor indexed="64"/>
          <bgColor theme="0" tint="-4.9989318521683403E-2"/>
        </patternFill>
      </fill>
    </dxf>
    <dxf>
      <font>
        <color auto="1"/>
      </font>
      <fill>
        <patternFill patternType="solid">
          <fgColor indexed="64"/>
          <bgColor rgb="FFF3C50C"/>
        </patternFill>
      </fill>
    </dxf>
    <dxf>
      <font>
        <color theme="0" tint="-0.499984740745262"/>
      </font>
      <fill>
        <patternFill patternType="solid">
          <fgColor indexed="64"/>
          <bgColor theme="0" tint="-4.9989318521683403E-2"/>
        </patternFill>
      </fill>
    </dxf>
    <dxf>
      <font>
        <color rgb="FF006100"/>
      </font>
      <fill>
        <patternFill patternType="solid">
          <fgColor indexed="64"/>
          <bgColor theme="6" tint="0.39997558519241921"/>
        </patternFill>
      </fill>
    </dxf>
    <dxf>
      <font>
        <color rgb="FFFF0000"/>
      </font>
      <fill>
        <patternFill patternType="solid">
          <fgColor indexed="64"/>
          <bgColor theme="0" tint="-4.9989318521683403E-2"/>
        </patternFill>
      </fill>
    </dxf>
    <dxf>
      <font>
        <color theme="0" tint="-4.9989318521683403E-2"/>
      </font>
      <fill>
        <patternFill patternType="solid">
          <fgColor indexed="64"/>
          <bgColor theme="0" tint="-0.499984740745262"/>
        </patternFill>
      </fill>
    </dxf>
    <dxf>
      <font>
        <color auto="1"/>
      </font>
      <fill>
        <patternFill patternType="solid">
          <fgColor indexed="64"/>
          <bgColor rgb="FFF3C50C"/>
        </patternFill>
      </fill>
    </dxf>
    <dxf>
      <font>
        <color theme="0" tint="-0.499984740745262"/>
      </font>
      <fill>
        <patternFill patternType="solid">
          <fgColor indexed="64"/>
          <bgColor theme="0" tint="-4.9989318521683403E-2"/>
        </patternFill>
      </fill>
    </dxf>
    <dxf>
      <font>
        <color rgb="FF006100"/>
      </font>
      <fill>
        <patternFill patternType="solid">
          <fgColor indexed="64"/>
          <bgColor theme="6" tint="0.39997558519241921"/>
        </patternFill>
      </fill>
    </dxf>
  </dxfs>
  <tableStyles count="0" defaultTableStyle="TableStyleMedium9" defaultPivotStyle="PivotStyleMedium4"/>
  <colors>
    <mruColors>
      <color rgb="FFE2AC00"/>
      <color rgb="FFF2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9.xml"/><Relationship Id="rId21" Type="http://schemas.openxmlformats.org/officeDocument/2006/relationships/externalLink" Target="externalLinks/externalLink10.xml"/><Relationship Id="rId22" Type="http://schemas.openxmlformats.org/officeDocument/2006/relationships/externalLink" Target="externalLinks/externalLink11.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2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externalLink" Target="externalLinks/externalLink2.xml"/><Relationship Id="rId14" Type="http://schemas.openxmlformats.org/officeDocument/2006/relationships/externalLink" Target="externalLinks/externalLink3.xml"/><Relationship Id="rId15" Type="http://schemas.openxmlformats.org/officeDocument/2006/relationships/externalLink" Target="externalLinks/externalLink4.xml"/><Relationship Id="rId16" Type="http://schemas.openxmlformats.org/officeDocument/2006/relationships/externalLink" Target="externalLinks/externalLink5.xml"/><Relationship Id="rId17" Type="http://schemas.openxmlformats.org/officeDocument/2006/relationships/externalLink" Target="externalLinks/externalLink6.xml"/><Relationship Id="rId18" Type="http://schemas.openxmlformats.org/officeDocument/2006/relationships/externalLink" Target="externalLinks/externalLink7.xml"/><Relationship Id="rId19" Type="http://schemas.openxmlformats.org/officeDocument/2006/relationships/externalLink" Target="externalLinks/externalLink8.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dPt>
            <c:idx val="1"/>
            <c:bubble3D val="0"/>
            <c:spPr>
              <a:solidFill>
                <a:schemeClr val="bg1">
                  <a:lumMod val="85000"/>
                </a:schemeClr>
              </a:solidFill>
            </c:spPr>
            <c:extLst xmlns:c16r2="http://schemas.microsoft.com/office/drawing/2015/06/chart">
              <c:ext xmlns:c16="http://schemas.microsoft.com/office/drawing/2014/chart" uri="{C3380CC4-5D6E-409C-BE32-E72D297353CC}">
                <c16:uniqueId val="{00000000-94D9-48A7-B6CA-0AA8C9FBDDE8}"/>
              </c:ext>
            </c:extLst>
          </c:dPt>
          <c:dLbls>
            <c:dLbl>
              <c:idx val="0"/>
              <c:layout>
                <c:manualLayout>
                  <c:x val="0.337838017577153"/>
                  <c:y val="-0.11270821245181"/>
                </c:manualLayout>
              </c:layout>
              <c:tx>
                <c:rich>
                  <a:bodyPr rot="0" spcFirstLastPara="1" vertOverflow="ellipsis" vert="horz" wrap="square" lIns="38100" tIns="19050" rIns="38100" bIns="19050" anchor="ctr" anchorCtr="1">
                    <a:noAutofit/>
                  </a:bodyPr>
                  <a:lstStyle/>
                  <a:p>
                    <a:pPr>
                      <a:defRPr lang="en-IE" sz="1400" b="0" i="0" u="none" strike="noStrike" kern="1200" baseline="0">
                        <a:solidFill>
                          <a:schemeClr val="tx1">
                            <a:lumMod val="65000"/>
                            <a:lumOff val="35000"/>
                          </a:schemeClr>
                        </a:solidFill>
                        <a:latin typeface="+mn-lt"/>
                        <a:ea typeface="+mn-ea"/>
                        <a:cs typeface="+mn-cs"/>
                      </a:defRPr>
                    </a:pPr>
                    <a:fld id="{1EE47171-E127-0141-A8EC-46E7416A0E33}" type="PERCENTAGE">
                      <a:rPr lang="mr-IN" b="1"/>
                      <a:pPr>
                        <a:defRPr lang="en-IE" sz="1400" b="0" i="0" u="none" strike="noStrike" kern="1200" baseline="0">
                          <a:solidFill>
                            <a:schemeClr val="tx1">
                              <a:lumMod val="65000"/>
                              <a:lumOff val="35000"/>
                            </a:schemeClr>
                          </a:solidFill>
                          <a:latin typeface="+mn-lt"/>
                          <a:ea typeface="+mn-ea"/>
                          <a:cs typeface="+mn-cs"/>
                        </a:defRPr>
                      </a:pPr>
                      <a:t>[PERCENTAGE]</a:t>
                    </a:fld>
                    <a:endParaRPr lang="en-US"/>
                  </a:p>
                </c:rich>
              </c:tx>
              <c:spPr>
                <a:noFill/>
                <a:ln>
                  <a:noFill/>
                </a:ln>
                <a:effectLst/>
              </c:sp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4D9-48A7-B6CA-0AA8C9FBDDE8}"/>
                </c:ext>
                <c:ext xmlns:c15="http://schemas.microsoft.com/office/drawing/2012/chart" uri="{CE6537A1-D6FC-4f65-9D91-7224C49458BB}">
                  <c15:layout>
                    <c:manualLayout>
                      <c:w val="0.305979626505441"/>
                      <c:h val="0.219632026991716"/>
                    </c:manualLayout>
                  </c15:layout>
                  <c15:dlblFieldTable/>
                  <c15:showDataLabelsRange val="0"/>
                </c:ext>
              </c:extLst>
            </c:dLbl>
            <c:dLbl>
              <c:idx val="1"/>
              <c:delete val="1"/>
              <c:extLst xmlns:c16r2="http://schemas.microsoft.com/office/drawing/2015/06/chart">
                <c:ext xmlns:c16="http://schemas.microsoft.com/office/drawing/2014/chart" uri="{C3380CC4-5D6E-409C-BE32-E72D297353CC}">
                  <c16:uniqueId val="{00000000-94D9-48A7-B6CA-0AA8C9FBDD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Environment!$G$144:$H$144</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2-94D9-48A7-B6CA-0AA8C9FBDDE8}"/>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dPt>
            <c:idx val="0"/>
            <c:bubble3D val="0"/>
            <c:spPr>
              <a:solidFill>
                <a:srgbClr val="F79646"/>
              </a:solidFill>
              <a:ln w="9525" cap="flat" cmpd="sng" algn="ctr">
                <a:solidFill>
                  <a:schemeClr val="accent6">
                    <a:shade val="76000"/>
                    <a:shade val="95000"/>
                  </a:schemeClr>
                </a:solid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0-D764-436F-835A-F82C2CA0CC31}"/>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1-D764-436F-835A-F82C2CA0CC31}"/>
              </c:ext>
            </c:extLst>
          </c:dPt>
          <c:dLbls>
            <c:dLbl>
              <c:idx val="0"/>
              <c:layout>
                <c:manualLayout>
                  <c:x val="0.283783934764809"/>
                  <c:y val="-0.094949011633123"/>
                </c:manualLayout>
              </c:layout>
              <c:spPr>
                <a:noFill/>
                <a:ln>
                  <a:noFill/>
                </a:ln>
                <a:effectLst/>
              </c:spPr>
              <c:txPr>
                <a:bodyPr rot="0" spcFirstLastPara="1" vertOverflow="ellipsis" vert="horz" wrap="square" lIns="38100" tIns="19050" rIns="38100" bIns="19050" anchor="ctr" anchorCtr="1">
                  <a:no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D764-436F-835A-F82C2CA0CC31}"/>
                </c:ext>
                <c:ext xmlns:c15="http://schemas.microsoft.com/office/drawing/2012/chart" uri="{CE6537A1-D6FC-4f65-9D91-7224C49458BB}">
                  <c15:layout>
                    <c:manualLayout>
                      <c:w val="0.271554198528516"/>
                      <c:h val="0.227731552516983"/>
                    </c:manualLayout>
                  </c15:layout>
                </c:ext>
              </c:extLst>
            </c:dLbl>
            <c:dLbl>
              <c:idx val="1"/>
              <c:delete val="1"/>
              <c:extLst xmlns:c16r2="http://schemas.microsoft.com/office/drawing/2015/06/chart">
                <c:ext xmlns:c16="http://schemas.microsoft.com/office/drawing/2014/chart" uri="{C3380CC4-5D6E-409C-BE32-E72D297353CC}">
                  <c16:uniqueId val="{00000001-D764-436F-835A-F82C2CA0CC31}"/>
                </c:ex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Quality!$G$89:$H$89</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D764-436F-835A-F82C2CA0CC31}"/>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dPt>
            <c:idx val="0"/>
            <c:bubble3D val="0"/>
            <c:spPr>
              <a:solidFill>
                <a:srgbClr val="9BBB59">
                  <a:lumMod val="50000"/>
                </a:srgb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0-1F86-4E2E-B0A8-C640EE37861B}"/>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1-1F86-4E2E-B0A8-C640EE37861B}"/>
              </c:ext>
            </c:extLst>
          </c:dPt>
          <c:dLbls>
            <c:dLbl>
              <c:idx val="0"/>
              <c:layout>
                <c:manualLayout>
                  <c:x val="0.277027174413266"/>
                  <c:y val="-0.16677352885593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1F86-4E2E-B0A8-C640EE37861B}"/>
                </c:ext>
                <c:ext xmlns:c15="http://schemas.microsoft.com/office/drawing/2012/chart" uri="{CE6537A1-D6FC-4f65-9D91-7224C49458BB}">
                  <c15:layout>
                    <c:manualLayout>
                      <c:w val="0.271554198528516"/>
                      <c:h val="0.211584850957221"/>
                    </c:manualLayout>
                  </c15:layout>
                </c:ext>
              </c:extLst>
            </c:dLbl>
            <c:dLbl>
              <c:idx val="1"/>
              <c:delete val="1"/>
              <c:extLst xmlns:c16r2="http://schemas.microsoft.com/office/drawing/2015/06/chart">
                <c:ext xmlns:c16="http://schemas.microsoft.com/office/drawing/2014/chart" uri="{C3380CC4-5D6E-409C-BE32-E72D297353CC}">
                  <c16:uniqueId val="{00000001-1F86-4E2E-B0A8-C640EE37861B}"/>
                </c:ex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Quality!$G$91:$H$91</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1F86-4E2E-B0A8-C640EE37861B}"/>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4626464375"/>
          <c:y val="0.104987103702395"/>
          <c:w val="0.804422412137507"/>
          <c:h val="0.867929894286104"/>
        </c:manualLayout>
      </c:layout>
      <c:doughnutChart>
        <c:varyColors val="1"/>
        <c:ser>
          <c:idx val="0"/>
          <c:order val="0"/>
          <c:dPt>
            <c:idx val="0"/>
            <c:bubble3D val="0"/>
            <c:spPr>
              <a:solidFill>
                <a:sysClr val="window" lastClr="FFFFFF">
                  <a:lumMod val="65000"/>
                </a:sys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0-BE03-487F-87B9-AB4E90C0C98E}"/>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1-BE03-487F-87B9-AB4E90C0C98E}"/>
              </c:ext>
            </c:extLst>
          </c:dPt>
          <c:dLbls>
            <c:dLbl>
              <c:idx val="0"/>
              <c:layout>
                <c:manualLayout>
                  <c:x val="0.222560975609756"/>
                  <c:y val="-0.121313103983841"/>
                </c:manualLayout>
              </c:layout>
              <c:spPr>
                <a:noFill/>
                <a:ln>
                  <a:noFill/>
                </a:ln>
                <a:effectLst/>
              </c:spPr>
              <c:txPr>
                <a:bodyPr rot="0" spcFirstLastPara="1" vertOverflow="ellipsis" vert="horz" wrap="square" lIns="38100" tIns="19050" rIns="38100" bIns="19050" anchor="ctr" anchorCtr="1">
                  <a:no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BE03-487F-87B9-AB4E90C0C98E}"/>
                </c:ext>
                <c:ext xmlns:c15="http://schemas.microsoft.com/office/drawing/2012/chart" uri="{CE6537A1-D6FC-4f65-9D91-7224C49458BB}">
                  <c15:layout>
                    <c:manualLayout>
                      <c:w val="0.263414634146342"/>
                      <c:h val="0.177641729022824"/>
                    </c:manualLayout>
                  </c15:layout>
                </c:ext>
              </c:extLst>
            </c:dLbl>
            <c:dLbl>
              <c:idx val="1"/>
              <c:delete val="1"/>
              <c:extLst xmlns:c16r2="http://schemas.microsoft.com/office/drawing/2015/06/chart">
                <c:ext xmlns:c16="http://schemas.microsoft.com/office/drawing/2014/chart" uri="{C3380CC4-5D6E-409C-BE32-E72D297353CC}">
                  <c16:uniqueId val="{00000001-BE03-487F-87B9-AB4E90C0C98E}"/>
                </c:ex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Quality!$G$100:$H$100</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BE03-487F-87B9-AB4E90C0C98E}"/>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spPr>
            <a:solidFill>
              <a:schemeClr val="bg1">
                <a:lumMod val="50000"/>
              </a:schemeClr>
            </a:solidFill>
            <a:ln>
              <a:noFill/>
            </a:ln>
            <a:scene3d>
              <a:camera prst="orthographicFront"/>
              <a:lightRig rig="threePt" dir="t"/>
            </a:scene3d>
            <a:sp3d prstMaterial="metal"/>
          </c:spPr>
          <c:dPt>
            <c:idx val="0"/>
            <c:bubble3D val="0"/>
            <c:explosion val="3"/>
            <c:spPr>
              <a:solidFill>
                <a:srgbClr val="F79646"/>
              </a:solidFill>
              <a:ln w="9525" cap="flat" cmpd="sng" algn="ctr">
                <a:noFill/>
                <a:round/>
              </a:ln>
              <a:effectLst>
                <a:outerShdw blurRad="40000" dist="20000" dir="5400000" sx="1000" sy="1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0-9BCB-43FC-A2A3-643347786AC3}"/>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1-9BCB-43FC-A2A3-643347786AC3}"/>
              </c:ext>
            </c:extLst>
          </c:dPt>
          <c:dLbls>
            <c:dLbl>
              <c:idx val="0"/>
              <c:layout>
                <c:manualLayout>
                  <c:x val="0.285869795846825"/>
                  <c:y val="-0.20387934494287"/>
                </c:manualLayout>
              </c:layout>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9BCB-43FC-A2A3-643347786AC3}"/>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9BCB-43FC-A2A3-643347786AC3}"/>
                </c:ext>
                <c:ext xmlns:c15="http://schemas.microsoft.com/office/drawing/2012/chart" uri="{CE6537A1-D6FC-4f65-9D91-7224C49458BB}"/>
              </c:extLst>
            </c:dLbl>
            <c:dLbl>
              <c:idx val="3"/>
              <c:layout>
                <c:manualLayout>
                  <c:x val="-0.344594777928696"/>
                  <c:y val="0.19660197932153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9BCB-43FC-A2A3-643347786AC3}"/>
                </c:ext>
                <c:ext xmlns:c15="http://schemas.microsoft.com/office/drawing/2012/chart" uri="{CE6537A1-D6FC-4f65-9D91-7224C49458BB}">
                  <c15:layout>
                    <c:manualLayout>
                      <c:w val="0.285067719231602"/>
                      <c:h val="0.219757323552734"/>
                    </c:manualLayout>
                  </c15:layout>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Location!$G$118:$H$118</c:f>
              <c:numCache>
                <c:formatCode>0</c:formatCode>
                <c:ptCount val="2"/>
                <c:pt idx="0" formatCode="0.0">
                  <c:v>0.0</c:v>
                </c:pt>
                <c:pt idx="1">
                  <c:v>10.0</c:v>
                </c:pt>
              </c:numCache>
            </c:numRef>
          </c:val>
          <c:extLst xmlns:c16r2="http://schemas.microsoft.com/office/drawing/2015/06/chart">
            <c:ext xmlns:c16="http://schemas.microsoft.com/office/drawing/2014/chart" uri="{C3380CC4-5D6E-409C-BE32-E72D297353CC}">
              <c16:uniqueId val="{00000003-9BCB-43FC-A2A3-643347786AC3}"/>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978833895763029"/>
          <c:y val="0.124939682420933"/>
          <c:w val="0.75925925925926"/>
          <c:h val="0.836734693877552"/>
        </c:manualLayout>
      </c:layout>
      <c:doughnutChart>
        <c:varyColors val="1"/>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dPt>
            <c:idx val="0"/>
            <c:bubble3D val="0"/>
            <c:spPr>
              <a:solidFill>
                <a:srgbClr val="FFFF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0-95CB-462C-8A51-E05321342914}"/>
              </c:ext>
            </c:extLst>
          </c:dPt>
          <c:dPt>
            <c:idx val="1"/>
            <c:bubble3D val="0"/>
            <c:spPr>
              <a:solidFill>
                <a:srgbClr val="F2F2F2"/>
              </a:solidFill>
              <a:ln w="12700">
                <a:solidFill>
                  <a:srgbClr val="FFFFFF"/>
                </a:solidFill>
                <a:prstDash val="solid"/>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95CB-462C-8A51-E05321342914}"/>
              </c:ext>
            </c:extLst>
          </c:dPt>
          <c:val>
            <c:numRef>
              <c:f>OverallScore!$H$2:$I$2</c:f>
              <c:numCache>
                <c:formatCode>0</c:formatCode>
                <c:ptCount val="2"/>
                <c:pt idx="0">
                  <c:v>0.0</c:v>
                </c:pt>
                <c:pt idx="1">
                  <c:v>4.0</c:v>
                </c:pt>
              </c:numCache>
            </c:numRef>
          </c:val>
          <c:extLst xmlns:c16r2="http://schemas.microsoft.com/office/drawing/2015/06/chart">
            <c:ext xmlns:c16="http://schemas.microsoft.com/office/drawing/2014/chart" uri="{C3380CC4-5D6E-409C-BE32-E72D297353CC}">
              <c16:uniqueId val="{00000002-95CB-462C-8A51-E0532134291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solidFill>
      <a:srgbClr val="F2F2F2"/>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0000000000001" r="0.750000000000001"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spPr>
            <a:solidFill>
              <a:schemeClr val="bg1">
                <a:lumMod val="85000"/>
              </a:schemeClr>
            </a:solidFill>
            <a:ln>
              <a:noFill/>
            </a:ln>
          </c:spPr>
          <c:dPt>
            <c:idx val="0"/>
            <c:bubble3D val="0"/>
            <c:spPr>
              <a:solidFill>
                <a:schemeClr val="accent3">
                  <a:lumMod val="50000"/>
                </a:scheme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0-2B05-4F70-9565-98DE020582D7}"/>
              </c:ext>
            </c:extLst>
          </c:dPt>
          <c:dPt>
            <c:idx val="1"/>
            <c:bubble3D val="0"/>
            <c:spPr>
              <a:solidFill>
                <a:schemeClr val="bg1">
                  <a:lumMod val="85000"/>
                </a:scheme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1-2B05-4F70-9565-98DE020582D7}"/>
              </c:ext>
            </c:extLst>
          </c:dPt>
          <c:dLbls>
            <c:dLbl>
              <c:idx val="0"/>
              <c:layout>
                <c:manualLayout>
                  <c:x val="0.310132373979769"/>
                  <c:y val="-0.06174815796731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2B05-4F70-9565-98DE020582D7}"/>
                </c:ext>
                <c:ext xmlns:c15="http://schemas.microsoft.com/office/drawing/2012/chart" uri="{CE6537A1-D6FC-4f65-9D91-7224C49458BB}">
                  <c15:layout>
                    <c:manualLayout>
                      <c:w val="0.278310958880059"/>
                      <c:h val="0.235126191204932"/>
                    </c:manualLayout>
                  </c15:layout>
                </c:ext>
              </c:extLst>
            </c:dLbl>
            <c:dLbl>
              <c:idx val="1"/>
              <c:delete val="1"/>
              <c:extLst xmlns:c16r2="http://schemas.microsoft.com/office/drawing/2015/06/chart">
                <c:ext xmlns:c16="http://schemas.microsoft.com/office/drawing/2014/chart" uri="{C3380CC4-5D6E-409C-BE32-E72D297353CC}">
                  <c16:uniqueId val="{00000001-2B05-4F70-9565-98DE020582D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Environment!$G$146:$H$146</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2-2B05-4F70-9565-98DE020582D7}"/>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spPr>
            <a:solidFill>
              <a:sysClr val="window" lastClr="FFFFFF">
                <a:lumMod val="85000"/>
              </a:sysClr>
            </a:solidFill>
            <a:ln>
              <a:noFill/>
            </a:ln>
            <a:scene3d>
              <a:camera prst="orthographicFront"/>
              <a:lightRig rig="threePt" dir="t"/>
            </a:scene3d>
            <a:sp3d prstMaterial="metal"/>
          </c:spPr>
          <c:dPt>
            <c:idx val="0"/>
            <c:bubble3D val="0"/>
            <c:spPr>
              <a:solidFill>
                <a:sysClr val="window" lastClr="FFFFFF">
                  <a:lumMod val="6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0-A918-4FDB-BE05-2A96DA2FF84F}"/>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1-A918-4FDB-BE05-2A96DA2FF84F}"/>
              </c:ext>
            </c:extLst>
          </c:dPt>
          <c:dLbls>
            <c:dLbl>
              <c:idx val="0"/>
              <c:layout>
                <c:manualLayout>
                  <c:x val="0.334460169429756"/>
                  <c:y val="-0.0773200782279792"/>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A918-4FDB-BE05-2A96DA2FF84F}"/>
                </c:ext>
                <c:ext xmlns:c15="http://schemas.microsoft.com/office/drawing/2012/chart" uri="{CE6537A1-D6FC-4f65-9D91-7224C49458BB}">
                  <c15:layout>
                    <c:manualLayout>
                      <c:w val="0.34587856239549"/>
                      <c:h val="0.220512876569838"/>
                    </c:manualLayout>
                  </c15:layout>
                </c:ext>
              </c:extLst>
            </c:dLbl>
            <c:dLbl>
              <c:idx val="1"/>
              <c:delete val="1"/>
              <c:extLst xmlns:c16r2="http://schemas.microsoft.com/office/drawing/2015/06/chart">
                <c:ext xmlns:c16="http://schemas.microsoft.com/office/drawing/2014/chart" uri="{C3380CC4-5D6E-409C-BE32-E72D297353CC}">
                  <c16:uniqueId val="{00000001-A918-4FDB-BE05-2A96DA2FF84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Environment!$G$155:$H$155</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2-A918-4FDB-BE05-2A96DA2FF84F}"/>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spPr>
            <a:solidFill>
              <a:srgbClr val="F79646"/>
            </a:solidFill>
            <a:ln>
              <a:noFill/>
            </a:ln>
            <a:scene3d>
              <a:camera prst="orthographicFront"/>
              <a:lightRig rig="threePt" dir="t"/>
            </a:scene3d>
            <a:sp3d prstMaterial="metal"/>
          </c:spPr>
          <c:dPt>
            <c:idx val="0"/>
            <c:bubble3D val="0"/>
            <c:explosion val="3"/>
            <c:spPr>
              <a:solidFill>
                <a:srgbClr val="F79646"/>
              </a:solidFill>
              <a:ln w="9525" cap="flat" cmpd="sng" algn="ctr">
                <a:noFill/>
                <a:round/>
              </a:ln>
              <a:effectLst>
                <a:outerShdw blurRad="40000" dist="20000" dir="5400000" sx="1000" sy="1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0-8C69-4895-A789-0E2ED162046B}"/>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1-8C69-4895-A789-0E2ED162046B}"/>
              </c:ext>
            </c:extLst>
          </c:dPt>
          <c:dLbls>
            <c:dLbl>
              <c:idx val="0"/>
              <c:layout>
                <c:manualLayout>
                  <c:x val="-0.270270414061723"/>
                  <c:y val="0.00394119212546689"/>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8C69-4895-A789-0E2ED162046B}"/>
                </c:ext>
                <c:ext xmlns:c15="http://schemas.microsoft.com/office/drawing/2012/chart" uri="{CE6537A1-D6FC-4f65-9D91-7224C49458BB}">
                  <c15:layout>
                    <c:manualLayout>
                      <c:w val="0.299222866153898"/>
                      <c:h val="0.234320567479984"/>
                    </c:manualLayout>
                  </c15:layout>
                </c:ext>
              </c:extLst>
            </c:dLbl>
            <c:dLbl>
              <c:idx val="1"/>
              <c:delete val="1"/>
              <c:extLst xmlns:c16r2="http://schemas.microsoft.com/office/drawing/2015/06/chart">
                <c:ext xmlns:c16="http://schemas.microsoft.com/office/drawing/2014/chart" uri="{C3380CC4-5D6E-409C-BE32-E72D297353CC}">
                  <c16:uniqueId val="{00000001-8C69-4895-A789-0E2ED162046B}"/>
                </c:ext>
                <c:ext xmlns:c15="http://schemas.microsoft.com/office/drawing/2012/chart" uri="{CE6537A1-D6FC-4f65-9D91-7224C49458BB}"/>
              </c:extLst>
            </c:dLbl>
            <c:dLbl>
              <c:idx val="3"/>
              <c:layout>
                <c:manualLayout>
                  <c:x val="-0.344594777928696"/>
                  <c:y val="0.19660197932153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8C69-4895-A789-0E2ED162046B}"/>
                </c:ext>
                <c:ext xmlns:c15="http://schemas.microsoft.com/office/drawing/2012/chart" uri="{CE6537A1-D6FC-4f65-9D91-7224C49458BB}">
                  <c15:layout>
                    <c:manualLayout>
                      <c:w val="0.285067719231602"/>
                      <c:h val="0.219757323552734"/>
                    </c:manualLayout>
                  </c15:layout>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HealthWellbeing!$G$84:$H$84</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8C69-4895-A789-0E2ED162046B}"/>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spPr>
            <a:solidFill>
              <a:sysClr val="window" lastClr="FFFFFF">
                <a:lumMod val="85000"/>
              </a:sysClr>
            </a:solidFill>
            <a:ln>
              <a:noFill/>
            </a:ln>
          </c:spPr>
          <c:dPt>
            <c:idx val="0"/>
            <c:bubble3D val="0"/>
            <c:spPr>
              <a:solidFill>
                <a:srgbClr val="9BBB59">
                  <a:lumMod val="50000"/>
                </a:srgb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0-F550-41AF-899C-0D378D75A6C7}"/>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xmlns:c16r2="http://schemas.microsoft.com/office/drawing/2015/06/chart">
              <c:ext xmlns:c16="http://schemas.microsoft.com/office/drawing/2014/chart" uri="{C3380CC4-5D6E-409C-BE32-E72D297353CC}">
                <c16:uniqueId val="{00000001-F550-41AF-899C-0D378D75A6C7}"/>
              </c:ext>
            </c:extLst>
          </c:dPt>
          <c:dLbls>
            <c:dLbl>
              <c:idx val="0"/>
              <c:layout>
                <c:manualLayout>
                  <c:x val="-0.116083270953007"/>
                  <c:y val="-0.28315836818063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F550-41AF-899C-0D378D75A6C7}"/>
                </c:ext>
                <c:ext xmlns:c15="http://schemas.microsoft.com/office/drawing/2012/chart" uri="{CE6537A1-D6FC-4f65-9D91-7224C49458BB}">
                  <c15:layout>
                    <c:manualLayout>
                      <c:w val="0.379662364153205"/>
                      <c:h val="0.219757323552734"/>
                    </c:manualLayout>
                  </c15:layout>
                </c:ext>
              </c:extLst>
            </c:dLbl>
            <c:dLbl>
              <c:idx val="1"/>
              <c:delete val="1"/>
              <c:extLst xmlns:c16r2="http://schemas.microsoft.com/office/drawing/2015/06/chart">
                <c:ext xmlns:c16="http://schemas.microsoft.com/office/drawing/2014/chart" uri="{C3380CC4-5D6E-409C-BE32-E72D297353CC}">
                  <c16:uniqueId val="{00000001-F550-41AF-899C-0D378D75A6C7}"/>
                </c:ext>
                <c:ext xmlns:c15="http://schemas.microsoft.com/office/drawing/2012/chart" uri="{CE6537A1-D6FC-4f65-9D91-7224C49458BB}"/>
              </c:extLst>
            </c:dLbl>
            <c:dLbl>
              <c:idx val="3"/>
              <c:layout>
                <c:manualLayout>
                  <c:x val="-0.324324496874067"/>
                  <c:y val="0.16747604683817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F550-41AF-899C-0D378D75A6C7}"/>
                </c:ext>
                <c:ext xmlns:c15="http://schemas.microsoft.com/office/drawing/2012/chart" uri="{CE6537A1-D6FC-4f65-9D91-7224C49458BB}">
                  <c15:layout>
                    <c:manualLayout>
                      <c:w val="0.218773791643856"/>
                      <c:h val="0.278009761870224"/>
                    </c:manualLayout>
                  </c15:layout>
                </c:ext>
              </c:extLst>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HealthWellbeing!$G$86:$H$86</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F550-41AF-899C-0D378D75A6C7}"/>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dPt>
            <c:idx val="0"/>
            <c:bubble3D val="0"/>
            <c:spPr>
              <a:solidFill>
                <a:sysClr val="window" lastClr="FFFFFF">
                  <a:lumMod val="50000"/>
                </a:sysClr>
              </a:solidFill>
            </c:spPr>
            <c:extLst xmlns:c16r2="http://schemas.microsoft.com/office/drawing/2015/06/chart">
              <c:ext xmlns:c16="http://schemas.microsoft.com/office/drawing/2014/chart" uri="{C3380CC4-5D6E-409C-BE32-E72D297353CC}">
                <c16:uniqueId val="{00000000-13D5-4250-97E4-A1595FE3811A}"/>
              </c:ext>
            </c:extLst>
          </c:dPt>
          <c:dPt>
            <c:idx val="1"/>
            <c:bubble3D val="0"/>
            <c:spPr>
              <a:solidFill>
                <a:sysClr val="window" lastClr="FFFFFF">
                  <a:lumMod val="85000"/>
                </a:sysClr>
              </a:solidFill>
            </c:spPr>
            <c:extLst xmlns:c16r2="http://schemas.microsoft.com/office/drawing/2015/06/chart">
              <c:ext xmlns:c16="http://schemas.microsoft.com/office/drawing/2014/chart" uri="{C3380CC4-5D6E-409C-BE32-E72D297353CC}">
                <c16:uniqueId val="{00000001-13D5-4250-97E4-A1595FE3811A}"/>
              </c:ext>
            </c:extLst>
          </c:dPt>
          <c:dLbls>
            <c:dLbl>
              <c:idx val="0"/>
              <c:layout>
                <c:manualLayout>
                  <c:x val="-0.196271119531347"/>
                  <c:y val="-0.149060337940013"/>
                </c:manualLayout>
              </c:layout>
              <c:spPr>
                <a:noFill/>
                <a:ln>
                  <a:noFill/>
                </a:ln>
                <a:effectLst/>
              </c:spPr>
              <c:txPr>
                <a:bodyPr wrap="square" lIns="38100" tIns="19050" rIns="38100" bIns="19050" anchor="ctr">
                  <a:noAutofit/>
                </a:bodyPr>
                <a:lstStyle/>
                <a:p>
                  <a:pPr>
                    <a:defRPr lang="en-IE" sz="1400" b="1"/>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13D5-4250-97E4-A1595FE3811A}"/>
                </c:ext>
                <c:ext xmlns:c15="http://schemas.microsoft.com/office/drawing/2012/chart" uri="{CE6537A1-D6FC-4f65-9D91-7224C49458BB}">
                  <c15:layout>
                    <c:manualLayout>
                      <c:w val="0.353310998782187"/>
                      <c:h val="0.219939649097861"/>
                    </c:manualLayout>
                  </c15:layout>
                </c:ext>
              </c:extLst>
            </c:dLbl>
            <c:dLbl>
              <c:idx val="1"/>
              <c:delete val="1"/>
              <c:extLst xmlns:c16r2="http://schemas.microsoft.com/office/drawing/2015/06/chart">
                <c:ext xmlns:c16="http://schemas.microsoft.com/office/drawing/2014/chart" uri="{C3380CC4-5D6E-409C-BE32-E72D297353CC}">
                  <c16:uniqueId val="{00000001-13D5-4250-97E4-A1595FE3811A}"/>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lang="en-IE" sz="1400" b="1"/>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HealthWellbeing!$G$95:$H$95</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2-13D5-4250-97E4-A1595FE3811A}"/>
            </c:ext>
          </c:extLst>
        </c:ser>
        <c:dLbls>
          <c:showLegendKey val="0"/>
          <c:showVal val="0"/>
          <c:showCatName val="0"/>
          <c:showSerName val="0"/>
          <c:showPercent val="0"/>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spPr>
            <a:solidFill>
              <a:srgbClr val="F79646"/>
            </a:solidFill>
            <a:ln>
              <a:noFill/>
            </a:ln>
            <a:scene3d>
              <a:camera prst="orthographicFront"/>
              <a:lightRig rig="threePt" dir="t"/>
            </a:scene3d>
            <a:sp3d prstMaterial="metal"/>
          </c:spPr>
          <c:dPt>
            <c:idx val="0"/>
            <c:bubble3D val="0"/>
            <c:explosion val="3"/>
            <c:spPr>
              <a:solidFill>
                <a:srgbClr val="F79646"/>
              </a:solidFill>
              <a:ln w="9525" cap="flat" cmpd="sng" algn="ctr">
                <a:noFill/>
                <a:round/>
              </a:ln>
              <a:effectLst>
                <a:outerShdw blurRad="40000" dist="20000" dir="5400000" sx="1000" sy="1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0-8C69-4895-A789-0E2ED162046B}"/>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1-8C69-4895-A789-0E2ED162046B}"/>
              </c:ext>
            </c:extLst>
          </c:dPt>
          <c:dLbls>
            <c:dLbl>
              <c:idx val="0"/>
              <c:layout>
                <c:manualLayout>
                  <c:x val="-0.270270414061723"/>
                  <c:y val="0.00394119212546689"/>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8C69-4895-A789-0E2ED162046B}"/>
                </c:ext>
                <c:ext xmlns:c15="http://schemas.microsoft.com/office/drawing/2012/chart" uri="{CE6537A1-D6FC-4f65-9D91-7224C49458BB}">
                  <c15:layout>
                    <c:manualLayout>
                      <c:w val="0.299222866153898"/>
                      <c:h val="0.234320567479984"/>
                    </c:manualLayout>
                  </c15:layout>
                </c:ext>
              </c:extLst>
            </c:dLbl>
            <c:dLbl>
              <c:idx val="1"/>
              <c:delete val="1"/>
              <c:extLst xmlns:c16r2="http://schemas.microsoft.com/office/drawing/2015/06/chart">
                <c:ext xmlns:c16="http://schemas.microsoft.com/office/drawing/2014/chart" uri="{C3380CC4-5D6E-409C-BE32-E72D297353CC}">
                  <c16:uniqueId val="{00000001-8C69-4895-A789-0E2ED162046B}"/>
                </c:ext>
                <c:ext xmlns:c15="http://schemas.microsoft.com/office/drawing/2012/chart" uri="{CE6537A1-D6FC-4f65-9D91-7224C49458BB}"/>
              </c:extLst>
            </c:dLbl>
            <c:dLbl>
              <c:idx val="3"/>
              <c:layout>
                <c:manualLayout>
                  <c:x val="-0.344594777928696"/>
                  <c:y val="0.19660197932153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8C69-4895-A789-0E2ED162046B}"/>
                </c:ext>
                <c:ext xmlns:c15="http://schemas.microsoft.com/office/drawing/2012/chart" uri="{CE6537A1-D6FC-4f65-9D91-7224C49458BB}">
                  <c15:layout>
                    <c:manualLayout>
                      <c:w val="0.285067719231602"/>
                      <c:h val="0.219757323552734"/>
                    </c:manualLayout>
                  </c15:layout>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Economic!$G$83:$H$83</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8C69-4895-A789-0E2ED162046B}"/>
            </c:ext>
          </c:extLst>
        </c:ser>
        <c:dLbls>
          <c:showLegendKey val="0"/>
          <c:showVal val="0"/>
          <c:showCatName val="0"/>
          <c:showSerName val="0"/>
          <c:showPercent val="1"/>
          <c:showBubbleSize val="0"/>
          <c:showLeaderLines val="1"/>
        </c:dLbls>
        <c:firstSliceAng val="90"/>
        <c:holeSize val="70"/>
      </c:doughnutChart>
      <c:spPr>
        <a:noFill/>
        <a:ln w="25400">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4626464375"/>
          <c:y val="0.104987103702395"/>
          <c:w val="0.804422412137507"/>
          <c:h val="0.867929894286104"/>
        </c:manualLayout>
      </c:layout>
      <c:doughnutChart>
        <c:varyColors val="1"/>
        <c:ser>
          <c:idx val="0"/>
          <c:order val="0"/>
          <c:spPr>
            <a:solidFill>
              <a:sysClr val="window" lastClr="FFFFFF">
                <a:lumMod val="65000"/>
              </a:sysClr>
            </a:solidFill>
            <a:ln>
              <a:noFill/>
            </a:ln>
            <a:effectLst>
              <a:outerShdw blurRad="50800" dist="38100" dir="5400000" algn="t" rotWithShape="0">
                <a:prstClr val="black">
                  <a:alpha val="40000"/>
                </a:prstClr>
              </a:outerShdw>
            </a:effectLst>
            <a:scene3d>
              <a:camera prst="orthographicFront"/>
              <a:lightRig rig="threePt" dir="t"/>
            </a:scene3d>
            <a:sp3d prstMaterial="metal"/>
          </c:spPr>
          <c:dPt>
            <c:idx val="1"/>
            <c:bubble3D val="0"/>
            <c:spPr>
              <a:solidFill>
                <a:sysClr val="window" lastClr="FFFFFF">
                  <a:lumMod val="85000"/>
                </a:sysClr>
              </a:solidFill>
              <a:ln w="9525" cap="flat" cmpd="sng" algn="ctr">
                <a:noFill/>
                <a:round/>
              </a:ln>
              <a:effectLst>
                <a:outerShdw blurRad="50800" dist="38100" dir="5400000" algn="t" rotWithShape="0">
                  <a:prstClr val="black">
                    <a:alpha val="40000"/>
                  </a:prstClr>
                </a:outerShdw>
              </a:effectLst>
              <a:scene3d>
                <a:camera prst="orthographicFront"/>
                <a:lightRig rig="threePt" dir="t"/>
              </a:scene3d>
              <a:sp3d prstMaterial="metal"/>
            </c:spPr>
            <c:extLst xmlns:c16r2="http://schemas.microsoft.com/office/drawing/2015/06/chart">
              <c:ext xmlns:c16="http://schemas.microsoft.com/office/drawing/2014/chart" uri="{C3380CC4-5D6E-409C-BE32-E72D297353CC}">
                <c16:uniqueId val="{00000001-9351-46B6-B108-4A16A4A26020}"/>
              </c:ext>
            </c:extLst>
          </c:dPt>
          <c:dLbls>
            <c:dLbl>
              <c:idx val="0"/>
              <c:layout>
                <c:manualLayout>
                  <c:x val="-0.218750107652612"/>
                  <c:y val="0.0969231004053545"/>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0-9351-46B6-B108-4A16A4A26020}"/>
                </c:ext>
                <c:ext xmlns:c15="http://schemas.microsoft.com/office/drawing/2012/chart" uri="{CE6537A1-D6FC-4f65-9D91-7224C49458BB}"/>
              </c:extLst>
            </c:dLbl>
            <c:dLbl>
              <c:idx val="3"/>
              <c:layout>
                <c:manualLayout>
                  <c:x val="-0.344594777928696"/>
                  <c:y val="0.19660197932153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9351-46B6-B108-4A16A4A26020}"/>
                </c:ext>
                <c:ext xmlns:c15="http://schemas.microsoft.com/office/drawing/2012/chart" uri="{CE6537A1-D6FC-4f65-9D91-7224C49458BB}">
                  <c15:layout>
                    <c:manualLayout>
                      <c:w val="0.285067719231602"/>
                      <c:h val="0.219757323552734"/>
                    </c:manualLayout>
                  </c15:layout>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Economic!$G$94:$H$94</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9351-46B6-B108-4A16A4A26020}"/>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657132499406217"/>
          <c:y val="0.07867135033075"/>
          <c:w val="0.928630822370421"/>
          <c:h val="0.889667664134041"/>
        </c:manualLayout>
      </c:layout>
      <c:doughnutChart>
        <c:varyColors val="1"/>
        <c:ser>
          <c:idx val="0"/>
          <c:order val="0"/>
          <c:spPr>
            <a:solidFill>
              <a:srgbClr val="9BBB59">
                <a:lumMod val="50000"/>
              </a:srgbClr>
            </a:solidFill>
          </c:spPr>
          <c:dPt>
            <c:idx val="1"/>
            <c:bubble3D val="0"/>
            <c:spPr>
              <a:solidFill>
                <a:sysClr val="window" lastClr="FFFFFF">
                  <a:lumMod val="85000"/>
                </a:sysClr>
              </a:solidFill>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1-F550-41AF-899C-0D378D75A6C7}"/>
              </c:ext>
            </c:extLst>
          </c:dPt>
          <c:dLbls>
            <c:dLbl>
              <c:idx val="0"/>
              <c:layout>
                <c:manualLayout>
                  <c:x val="0.310810976170981"/>
                  <c:y val="-0.0145155556876358"/>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98648860741041"/>
                      <c:h val="0.153870948200286"/>
                    </c:manualLayout>
                  </c15:layout>
                </c:ext>
              </c:extLst>
            </c:dLbl>
            <c:dLbl>
              <c:idx val="1"/>
              <c:delete val="1"/>
              <c:extLs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Economic!$G$85:$H$85</c:f>
              <c:numCache>
                <c:formatCode>0</c:formatCode>
                <c:ptCount val="2"/>
                <c:pt idx="0">
                  <c:v>0.0</c:v>
                </c:pt>
                <c:pt idx="1">
                  <c:v>10.0</c:v>
                </c:pt>
              </c:numCache>
            </c:numRef>
          </c:val>
          <c:extLst xmlns:c16r2="http://schemas.microsoft.com/office/drawing/2015/06/chart">
            <c:ext xmlns:c16="http://schemas.microsoft.com/office/drawing/2014/chart" uri="{C3380CC4-5D6E-409C-BE32-E72D297353CC}">
              <c16:uniqueId val="{00000003-F550-41AF-899C-0D378D75A6C7}"/>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2.png"/><Relationship Id="rId5" Type="http://schemas.openxmlformats.org/officeDocument/2006/relationships/image" Target="../media/image3.png"/><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4" Type="http://schemas.openxmlformats.org/officeDocument/2006/relationships/image" Target="../media/image4.png"/><Relationship Id="rId5" Type="http://schemas.openxmlformats.org/officeDocument/2006/relationships/image" Target="../media/image5.png"/><Relationship Id="rId1" Type="http://schemas.openxmlformats.org/officeDocument/2006/relationships/chart" Target="../charts/chart4.xml"/><Relationship Id="rId2"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4" Type="http://schemas.openxmlformats.org/officeDocument/2006/relationships/chart" Target="../charts/chart9.xml"/><Relationship Id="rId5" Type="http://schemas.openxmlformats.org/officeDocument/2006/relationships/image" Target="../media/image3.png"/><Relationship Id="rId1" Type="http://schemas.openxmlformats.org/officeDocument/2006/relationships/chart" Target="../charts/chart7.xml"/><Relationship Id="rId2"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4" Type="http://schemas.openxmlformats.org/officeDocument/2006/relationships/image" Target="../media/image7.png"/><Relationship Id="rId1" Type="http://schemas.openxmlformats.org/officeDocument/2006/relationships/chart" Target="../charts/chart10.xml"/><Relationship Id="rId2"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image" Target="../media/image8.png"/><Relationship Id="rId3"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4" Type="http://schemas.openxmlformats.org/officeDocument/2006/relationships/image" Target="../media/image12.png"/><Relationship Id="rId5" Type="http://schemas.openxmlformats.org/officeDocument/2006/relationships/image" Target="../media/image13.png"/><Relationship Id="rId1" Type="http://schemas.openxmlformats.org/officeDocument/2006/relationships/image" Target="../media/image9.png"/><Relationship Id="rId2"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124733</xdr:colOff>
      <xdr:row>0</xdr:row>
      <xdr:rowOff>108858</xdr:rowOff>
    </xdr:from>
    <xdr:to>
      <xdr:col>1</xdr:col>
      <xdr:colOff>1470117</xdr:colOff>
      <xdr:row>5</xdr:row>
      <xdr:rowOff>27214</xdr:rowOff>
    </xdr:to>
    <xdr:pic>
      <xdr:nvPicPr>
        <xdr:cNvPr id="2" name="Picture 1">
          <a:extLst>
            <a:ext uri="{FF2B5EF4-FFF2-40B4-BE49-F238E27FC236}">
              <a16:creationId xmlns:a16="http://schemas.microsoft.com/office/drawing/2014/main" xmlns="" id="{7945D862-9C61-447D-9FB1-14598205116C}"/>
            </a:ext>
          </a:extLst>
        </xdr:cNvPr>
        <xdr:cNvPicPr>
          <a:picLocks noChangeAspect="1"/>
        </xdr:cNvPicPr>
      </xdr:nvPicPr>
      <xdr:blipFill rotWithShape="1">
        <a:blip xmlns:r="http://schemas.openxmlformats.org/officeDocument/2006/relationships" r:embed="rId1"/>
        <a:srcRect l="10474" t="1652" r="11259" b="25131"/>
        <a:stretch/>
      </xdr:blipFill>
      <xdr:spPr>
        <a:xfrm>
          <a:off x="124733" y="108858"/>
          <a:ext cx="1472384" cy="1466169"/>
        </a:xfrm>
        <a:prstGeom prst="rect">
          <a:avLst/>
        </a:prstGeom>
      </xdr:spPr>
    </xdr:pic>
    <xdr:clientData/>
  </xdr:twoCellAnchor>
  <xdr:twoCellAnchor>
    <xdr:from>
      <xdr:col>3</xdr:col>
      <xdr:colOff>127000</xdr:colOff>
      <xdr:row>15</xdr:row>
      <xdr:rowOff>47625</xdr:rowOff>
    </xdr:from>
    <xdr:to>
      <xdr:col>4</xdr:col>
      <xdr:colOff>777875</xdr:colOff>
      <xdr:row>18</xdr:row>
      <xdr:rowOff>15875</xdr:rowOff>
    </xdr:to>
    <xdr:sp macro="" textlink="">
      <xdr:nvSpPr>
        <xdr:cNvPr id="8" name="Right Arrow 7"/>
        <xdr:cNvSpPr/>
      </xdr:nvSpPr>
      <xdr:spPr>
        <a:xfrm flipH="1">
          <a:off x="4587875" y="4175125"/>
          <a:ext cx="1079500" cy="555625"/>
        </a:xfrm>
        <a:prstGeom prst="rightArrow">
          <a:avLst/>
        </a:prstGeom>
        <a:solidFill>
          <a:schemeClr val="accent2"/>
        </a:solid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1866531</xdr:colOff>
      <xdr:row>3</xdr:row>
      <xdr:rowOff>29633</xdr:rowOff>
    </xdr:to>
    <xdr:sp macro="" textlink="">
      <xdr:nvSpPr>
        <xdr:cNvPr id="3409375" name="Object 12" hidden="1">
          <a:extLst>
            <a:ext uri="{FF2B5EF4-FFF2-40B4-BE49-F238E27FC236}">
              <a16:creationId xmlns:a16="http://schemas.microsoft.com/office/drawing/2014/main" xmlns="" id="{00000000-0008-0000-0300-0000DF053400}"/>
            </a:ext>
          </a:extLst>
        </xdr:cNvPr>
        <xdr:cNvSpPr>
          <a:spLocks noChangeArrowheads="1"/>
        </xdr:cNvSpPr>
      </xdr:nvSpPr>
      <xdr:spPr bwMode="auto">
        <a:xfrm>
          <a:off x="241300" y="2019300"/>
          <a:ext cx="27813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50801</xdr:colOff>
      <xdr:row>143</xdr:row>
      <xdr:rowOff>16934</xdr:rowOff>
    </xdr:from>
    <xdr:to>
      <xdr:col>2</xdr:col>
      <xdr:colOff>1930400</xdr:colOff>
      <xdr:row>144</xdr:row>
      <xdr:rowOff>118533</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145</xdr:row>
      <xdr:rowOff>84667</xdr:rowOff>
    </xdr:from>
    <xdr:to>
      <xdr:col>2</xdr:col>
      <xdr:colOff>1879599</xdr:colOff>
      <xdr:row>146</xdr:row>
      <xdr:rowOff>0</xdr:rowOff>
    </xdr:to>
    <xdr:graphicFrame macro="">
      <xdr:nvGraphicFramePr>
        <xdr:cNvPr id="8" name="Chart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154</xdr:row>
      <xdr:rowOff>84667</xdr:rowOff>
    </xdr:from>
    <xdr:to>
      <xdr:col>2</xdr:col>
      <xdr:colOff>1879599</xdr:colOff>
      <xdr:row>155</xdr:row>
      <xdr:rowOff>0</xdr:rowOff>
    </xdr:to>
    <xdr:graphicFrame macro="">
      <xdr:nvGraphicFramePr>
        <xdr:cNvPr id="11" name="Chart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55436</xdr:colOff>
      <xdr:row>1</xdr:row>
      <xdr:rowOff>196548</xdr:rowOff>
    </xdr:from>
    <xdr:to>
      <xdr:col>9</xdr:col>
      <xdr:colOff>3279</xdr:colOff>
      <xdr:row>3</xdr:row>
      <xdr:rowOff>359333</xdr:rowOff>
    </xdr:to>
    <xdr:pic>
      <xdr:nvPicPr>
        <xdr:cNvPr id="2" name="Picture 1">
          <a:extLst>
            <a:ext uri="{FF2B5EF4-FFF2-40B4-BE49-F238E27FC236}">
              <a16:creationId xmlns:a16="http://schemas.microsoft.com/office/drawing/2014/main" xmlns="" id="{F6131CC2-C53F-41EF-AD90-335609D99876}"/>
            </a:ext>
          </a:extLst>
        </xdr:cNvPr>
        <xdr:cNvPicPr>
          <a:picLocks noChangeAspect="1"/>
        </xdr:cNvPicPr>
      </xdr:nvPicPr>
      <xdr:blipFill>
        <a:blip xmlns:r="http://schemas.openxmlformats.org/officeDocument/2006/relationships" r:embed="rId4"/>
        <a:stretch>
          <a:fillRect/>
        </a:stretch>
      </xdr:blipFill>
      <xdr:spPr>
        <a:xfrm>
          <a:off x="11231436" y="422326"/>
          <a:ext cx="1034399" cy="1037674"/>
        </a:xfrm>
        <a:prstGeom prst="rect">
          <a:avLst/>
        </a:prstGeom>
      </xdr:spPr>
    </xdr:pic>
    <xdr:clientData/>
  </xdr:twoCellAnchor>
  <xdr:twoCellAnchor editAs="oneCell">
    <xdr:from>
      <xdr:col>2</xdr:col>
      <xdr:colOff>0</xdr:colOff>
      <xdr:row>27</xdr:row>
      <xdr:rowOff>0</xdr:rowOff>
    </xdr:from>
    <xdr:to>
      <xdr:col>2</xdr:col>
      <xdr:colOff>354106</xdr:colOff>
      <xdr:row>28</xdr:row>
      <xdr:rowOff>17385</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7111" y="8918222"/>
          <a:ext cx="354106" cy="356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2039257</xdr:colOff>
      <xdr:row>3</xdr:row>
      <xdr:rowOff>29633</xdr:rowOff>
    </xdr:to>
    <xdr:sp macro="" textlink="">
      <xdr:nvSpPr>
        <xdr:cNvPr id="3176023" name="Object 12" hidden="1">
          <a:extLst>
            <a:ext uri="{FF2B5EF4-FFF2-40B4-BE49-F238E27FC236}">
              <a16:creationId xmlns:a16="http://schemas.microsoft.com/office/drawing/2014/main" xmlns="" id="{00000000-0008-0000-0500-000057763000}"/>
            </a:ext>
          </a:extLst>
        </xdr:cNvPr>
        <xdr:cNvSpPr>
          <a:spLocks noChangeArrowheads="1"/>
        </xdr:cNvSpPr>
      </xdr:nvSpPr>
      <xdr:spPr bwMode="auto">
        <a:xfrm>
          <a:off x="241300" y="2019300"/>
          <a:ext cx="27940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0</xdr:colOff>
      <xdr:row>1</xdr:row>
      <xdr:rowOff>0</xdr:rowOff>
    </xdr:from>
    <xdr:to>
      <xdr:col>4</xdr:col>
      <xdr:colOff>2209800</xdr:colOff>
      <xdr:row>3</xdr:row>
      <xdr:rowOff>29633</xdr:rowOff>
    </xdr:to>
    <xdr:sp macro="" textlink="">
      <xdr:nvSpPr>
        <xdr:cNvPr id="8" name="Object 12" hidden="1">
          <a:extLst>
            <a:ext uri="{FF2B5EF4-FFF2-40B4-BE49-F238E27FC236}">
              <a16:creationId xmlns:a16="http://schemas.microsoft.com/office/drawing/2014/main" xmlns="" id="{00000000-0008-0000-0500-000008000000}"/>
            </a:ext>
          </a:extLst>
        </xdr:cNvPr>
        <xdr:cNvSpPr>
          <a:spLocks noChangeArrowheads="1"/>
        </xdr:cNvSpPr>
      </xdr:nvSpPr>
      <xdr:spPr bwMode="auto">
        <a:xfrm>
          <a:off x="237067" y="406400"/>
          <a:ext cx="2802466" cy="9101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50801</xdr:colOff>
      <xdr:row>83</xdr:row>
      <xdr:rowOff>16934</xdr:rowOff>
    </xdr:from>
    <xdr:to>
      <xdr:col>2</xdr:col>
      <xdr:colOff>1930400</xdr:colOff>
      <xdr:row>84</xdr:row>
      <xdr:rowOff>118533</xdr:rowOff>
    </xdr:to>
    <xdr:graphicFrame macro="">
      <xdr:nvGraphicFramePr>
        <xdr:cNvPr id="9" name="Chart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85</xdr:row>
      <xdr:rowOff>84667</xdr:rowOff>
    </xdr:from>
    <xdr:to>
      <xdr:col>2</xdr:col>
      <xdr:colOff>1879599</xdr:colOff>
      <xdr:row>86</xdr:row>
      <xdr:rowOff>0</xdr:rowOff>
    </xdr:to>
    <xdr:graphicFrame macro="">
      <xdr:nvGraphicFramePr>
        <xdr:cNvPr id="10" name="Chart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94</xdr:row>
      <xdr:rowOff>84667</xdr:rowOff>
    </xdr:from>
    <xdr:to>
      <xdr:col>2</xdr:col>
      <xdr:colOff>1879599</xdr:colOff>
      <xdr:row>95</xdr:row>
      <xdr:rowOff>0</xdr:rowOff>
    </xdr:to>
    <xdr:graphicFrame macro="">
      <xdr:nvGraphicFramePr>
        <xdr:cNvPr id="11" name="Chart 10">
          <a:extLst>
            <a:ext uri="{FF2B5EF4-FFF2-40B4-BE49-F238E27FC236}">
              <a16:creationId xmlns:a16="http://schemas.microsoft.com/office/drawing/2014/main" xmlns=""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136407</xdr:colOff>
      <xdr:row>101</xdr:row>
      <xdr:rowOff>56443</xdr:rowOff>
    </xdr:from>
    <xdr:to>
      <xdr:col>21</xdr:col>
      <xdr:colOff>382881</xdr:colOff>
      <xdr:row>220</xdr:row>
      <xdr:rowOff>230643</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4"/>
        <a:stretch>
          <a:fillRect/>
        </a:stretch>
      </xdr:blipFill>
      <xdr:spPr>
        <a:xfrm>
          <a:off x="10945518" y="38424554"/>
          <a:ext cx="4211696" cy="3226584"/>
        </a:xfrm>
        <a:prstGeom prst="rect">
          <a:avLst/>
        </a:prstGeom>
      </xdr:spPr>
    </xdr:pic>
    <xdr:clientData/>
  </xdr:twoCellAnchor>
  <xdr:twoCellAnchor editAs="oneCell">
    <xdr:from>
      <xdr:col>8</xdr:col>
      <xdr:colOff>69046</xdr:colOff>
      <xdr:row>1</xdr:row>
      <xdr:rowOff>197555</xdr:rowOff>
    </xdr:from>
    <xdr:to>
      <xdr:col>9</xdr:col>
      <xdr:colOff>44554</xdr:colOff>
      <xdr:row>3</xdr:row>
      <xdr:rowOff>334835</xdr:rowOff>
    </xdr:to>
    <xdr:pic>
      <xdr:nvPicPr>
        <xdr:cNvPr id="4" name="Picture 3">
          <a:extLst>
            <a:ext uri="{FF2B5EF4-FFF2-40B4-BE49-F238E27FC236}">
              <a16:creationId xmlns:a16="http://schemas.microsoft.com/office/drawing/2014/main" xmlns="" id="{A3362C20-4A99-431C-9C87-F18E0210F1F1}"/>
            </a:ext>
          </a:extLst>
        </xdr:cNvPr>
        <xdr:cNvPicPr>
          <a:picLocks noChangeAspect="1"/>
        </xdr:cNvPicPr>
      </xdr:nvPicPr>
      <xdr:blipFill>
        <a:blip xmlns:r="http://schemas.openxmlformats.org/officeDocument/2006/relationships" r:embed="rId5"/>
        <a:stretch>
          <a:fillRect/>
        </a:stretch>
      </xdr:blipFill>
      <xdr:spPr>
        <a:xfrm>
          <a:off x="11188602" y="423333"/>
          <a:ext cx="1005619" cy="10121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2168525</xdr:colOff>
      <xdr:row>3</xdr:row>
      <xdr:rowOff>29632</xdr:rowOff>
    </xdr:to>
    <xdr:sp macro="" textlink="">
      <xdr:nvSpPr>
        <xdr:cNvPr id="3492425" name="Object 12" hidden="1">
          <a:extLst>
            <a:ext uri="{FF2B5EF4-FFF2-40B4-BE49-F238E27FC236}">
              <a16:creationId xmlns:a16="http://schemas.microsoft.com/office/drawing/2014/main" xmlns="" id="{00000000-0008-0000-0700-0000494A3500}"/>
            </a:ext>
          </a:extLst>
        </xdr:cNvPr>
        <xdr:cNvSpPr>
          <a:spLocks noChangeArrowheads="1"/>
        </xdr:cNvSpPr>
      </xdr:nvSpPr>
      <xdr:spPr bwMode="auto">
        <a:xfrm>
          <a:off x="241300" y="1993900"/>
          <a:ext cx="27940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a:p>
      </xdr:txBody>
    </xdr:sp>
    <xdr:clientData/>
  </xdr:twoCellAnchor>
  <xdr:twoCellAnchor>
    <xdr:from>
      <xdr:col>3</xdr:col>
      <xdr:colOff>579966</xdr:colOff>
      <xdr:row>9</xdr:row>
      <xdr:rowOff>16934</xdr:rowOff>
    </xdr:from>
    <xdr:to>
      <xdr:col>3</xdr:col>
      <xdr:colOff>579966</xdr:colOff>
      <xdr:row>11</xdr:row>
      <xdr:rowOff>334434</xdr:rowOff>
    </xdr:to>
    <xdr:cxnSp macro="">
      <xdr:nvCxnSpPr>
        <xdr:cNvPr id="3492428" name="Straight Connector 3">
          <a:extLst>
            <a:ext uri="{FF2B5EF4-FFF2-40B4-BE49-F238E27FC236}">
              <a16:creationId xmlns:a16="http://schemas.microsoft.com/office/drawing/2014/main" xmlns="" id="{00000000-0008-0000-0700-00004C4A3500}"/>
            </a:ext>
          </a:extLst>
        </xdr:cNvPr>
        <xdr:cNvCxnSpPr>
          <a:cxnSpLocks noChangeShapeType="1"/>
        </xdr:cNvCxnSpPr>
      </xdr:nvCxnSpPr>
      <xdr:spPr bwMode="auto">
        <a:xfrm>
          <a:off x="3712633" y="3064934"/>
          <a:ext cx="0" cy="1350433"/>
        </a:xfrm>
        <a:prstGeom prst="line">
          <a:avLst/>
        </a:prstGeom>
        <a:noFill/>
        <a:ln w="25400">
          <a:solidFill>
            <a:srgbClr val="000000"/>
          </a:solidFill>
          <a:round/>
          <a:headEnd/>
          <a:tailEnd/>
        </a:ln>
        <a:effectLst>
          <a:outerShdw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4</xdr:col>
      <xdr:colOff>2533650</xdr:colOff>
      <xdr:row>9</xdr:row>
      <xdr:rowOff>27214</xdr:rowOff>
    </xdr:from>
    <xdr:to>
      <xdr:col>4</xdr:col>
      <xdr:colOff>2546350</xdr:colOff>
      <xdr:row>11</xdr:row>
      <xdr:rowOff>344714</xdr:rowOff>
    </xdr:to>
    <xdr:cxnSp macro="">
      <xdr:nvCxnSpPr>
        <xdr:cNvPr id="3492429" name="Straight Connector 8">
          <a:extLst>
            <a:ext uri="{FF2B5EF4-FFF2-40B4-BE49-F238E27FC236}">
              <a16:creationId xmlns:a16="http://schemas.microsoft.com/office/drawing/2014/main" xmlns="" id="{00000000-0008-0000-0700-00004D4A3500}"/>
            </a:ext>
          </a:extLst>
        </xdr:cNvPr>
        <xdr:cNvCxnSpPr>
          <a:cxnSpLocks noChangeShapeType="1"/>
        </xdr:cNvCxnSpPr>
      </xdr:nvCxnSpPr>
      <xdr:spPr bwMode="auto">
        <a:xfrm flipH="1">
          <a:off x="6398079" y="2871107"/>
          <a:ext cx="12700" cy="1079500"/>
        </a:xfrm>
        <a:prstGeom prst="line">
          <a:avLst/>
        </a:prstGeom>
        <a:noFill/>
        <a:ln w="25400">
          <a:solidFill>
            <a:srgbClr val="000000"/>
          </a:solidFill>
          <a:round/>
          <a:headEnd/>
          <a:tailEnd/>
        </a:ln>
        <a:effectLst>
          <a:outerShdw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2</xdr:col>
      <xdr:colOff>50801</xdr:colOff>
      <xdr:row>82</xdr:row>
      <xdr:rowOff>16934</xdr:rowOff>
    </xdr:from>
    <xdr:to>
      <xdr:col>2</xdr:col>
      <xdr:colOff>1930400</xdr:colOff>
      <xdr:row>83</xdr:row>
      <xdr:rowOff>118533</xdr:rowOff>
    </xdr:to>
    <xdr:graphicFrame macro="">
      <xdr:nvGraphicFramePr>
        <xdr:cNvPr id="8" name="Chart 7">
          <a:extLst>
            <a:ext uri="{FF2B5EF4-FFF2-40B4-BE49-F238E27FC236}">
              <a16:creationId xmlns:a16="http://schemas.microsoft.com/office/drawing/2014/main" xmlns=""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14112</xdr:colOff>
      <xdr:row>85</xdr:row>
      <xdr:rowOff>14110</xdr:rowOff>
    </xdr:from>
    <xdr:to>
      <xdr:col>2</xdr:col>
      <xdr:colOff>2046111</xdr:colOff>
      <xdr:row>93</xdr:row>
      <xdr:rowOff>1679221</xdr:rowOff>
    </xdr:to>
    <xdr:graphicFrame macro="">
      <xdr:nvGraphicFramePr>
        <xdr:cNvPr id="10" name="Chart 9">
          <a:extLst>
            <a:ext uri="{FF2B5EF4-FFF2-40B4-BE49-F238E27FC236}">
              <a16:creationId xmlns:a16="http://schemas.microsoft.com/office/drawing/2014/main" xmlns=""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54428</xdr:colOff>
      <xdr:row>1</xdr:row>
      <xdr:rowOff>104522</xdr:rowOff>
    </xdr:from>
    <xdr:to>
      <xdr:col>9</xdr:col>
      <xdr:colOff>136071</xdr:colOff>
      <xdr:row>3</xdr:row>
      <xdr:rowOff>320724</xdr:rowOff>
    </xdr:to>
    <xdr:pic>
      <xdr:nvPicPr>
        <xdr:cNvPr id="2" name="Picture 1">
          <a:extLst>
            <a:ext uri="{FF2B5EF4-FFF2-40B4-BE49-F238E27FC236}">
              <a16:creationId xmlns:a16="http://schemas.microsoft.com/office/drawing/2014/main" xmlns="" id="{73597F80-F121-4680-990E-875322047BA2}"/>
            </a:ext>
          </a:extLst>
        </xdr:cNvPr>
        <xdr:cNvPicPr>
          <a:picLocks noChangeAspect="1"/>
        </xdr:cNvPicPr>
      </xdr:nvPicPr>
      <xdr:blipFill>
        <a:blip xmlns:r="http://schemas.openxmlformats.org/officeDocument/2006/relationships" r:embed="rId3"/>
        <a:stretch>
          <a:fillRect/>
        </a:stretch>
      </xdr:blipFill>
      <xdr:spPr>
        <a:xfrm>
          <a:off x="11512650" y="330300"/>
          <a:ext cx="1083532" cy="1091091"/>
        </a:xfrm>
        <a:prstGeom prst="rect">
          <a:avLst/>
        </a:prstGeom>
      </xdr:spPr>
    </xdr:pic>
    <xdr:clientData/>
  </xdr:twoCellAnchor>
  <xdr:twoCellAnchor>
    <xdr:from>
      <xdr:col>2</xdr:col>
      <xdr:colOff>0</xdr:colOff>
      <xdr:row>84</xdr:row>
      <xdr:rowOff>0</xdr:rowOff>
    </xdr:from>
    <xdr:to>
      <xdr:col>2</xdr:col>
      <xdr:colOff>1879599</xdr:colOff>
      <xdr:row>84</xdr:row>
      <xdr:rowOff>1749778</xdr:rowOff>
    </xdr:to>
    <xdr:graphicFrame macro="">
      <xdr:nvGraphicFramePr>
        <xdr:cNvPr id="13" name="Chart 12">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12095</xdr:colOff>
      <xdr:row>4</xdr:row>
      <xdr:rowOff>217412</xdr:rowOff>
    </xdr:from>
    <xdr:to>
      <xdr:col>2</xdr:col>
      <xdr:colOff>366201</xdr:colOff>
      <xdr:row>6</xdr:row>
      <xdr:rowOff>0</xdr:rowOff>
    </xdr:to>
    <xdr:pic>
      <xdr:nvPicPr>
        <xdr:cNvPr id="9" name="Picture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72873" y="1656745"/>
          <a:ext cx="354106" cy="356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1914525</xdr:colOff>
      <xdr:row>3</xdr:row>
      <xdr:rowOff>29633</xdr:rowOff>
    </xdr:to>
    <xdr:sp macro="" textlink="">
      <xdr:nvSpPr>
        <xdr:cNvPr id="3921044" name="Object 12" hidden="1">
          <a:extLst>
            <a:ext uri="{FF2B5EF4-FFF2-40B4-BE49-F238E27FC236}">
              <a16:creationId xmlns:a16="http://schemas.microsoft.com/office/drawing/2014/main" xmlns="" id="{00000000-0008-0000-0900-000094D43B00}"/>
            </a:ext>
          </a:extLst>
        </xdr:cNvPr>
        <xdr:cNvSpPr>
          <a:spLocks noChangeArrowheads="1"/>
        </xdr:cNvSpPr>
      </xdr:nvSpPr>
      <xdr:spPr bwMode="auto">
        <a:xfrm>
          <a:off x="241300" y="1993900"/>
          <a:ext cx="27940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50801</xdr:colOff>
      <xdr:row>88</xdr:row>
      <xdr:rowOff>16934</xdr:rowOff>
    </xdr:from>
    <xdr:to>
      <xdr:col>2</xdr:col>
      <xdr:colOff>1930400</xdr:colOff>
      <xdr:row>89</xdr:row>
      <xdr:rowOff>118533</xdr:rowOff>
    </xdr:to>
    <xdr:graphicFrame macro="">
      <xdr:nvGraphicFramePr>
        <xdr:cNvPr id="6" name="Chart 5">
          <a:extLst>
            <a:ext uri="{FF2B5EF4-FFF2-40B4-BE49-F238E27FC236}">
              <a16:creationId xmlns:a16="http://schemas.microsoft.com/office/drawing/2014/main" xmlns=""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90</xdr:row>
      <xdr:rowOff>84667</xdr:rowOff>
    </xdr:from>
    <xdr:to>
      <xdr:col>2</xdr:col>
      <xdr:colOff>1879599</xdr:colOff>
      <xdr:row>91</xdr:row>
      <xdr:rowOff>0</xdr:rowOff>
    </xdr:to>
    <xdr:graphicFrame macro="">
      <xdr:nvGraphicFramePr>
        <xdr:cNvPr id="7" name="Chart 6">
          <a:extLst>
            <a:ext uri="{FF2B5EF4-FFF2-40B4-BE49-F238E27FC236}">
              <a16:creationId xmlns:a16="http://schemas.microsoft.com/office/drawing/2014/main" xmlns=""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90</xdr:row>
      <xdr:rowOff>1794934</xdr:rowOff>
    </xdr:from>
    <xdr:to>
      <xdr:col>2</xdr:col>
      <xdr:colOff>2082801</xdr:colOff>
      <xdr:row>99</xdr:row>
      <xdr:rowOff>1727200</xdr:rowOff>
    </xdr:to>
    <xdr:graphicFrame macro="">
      <xdr:nvGraphicFramePr>
        <xdr:cNvPr id="8" name="Chart 7">
          <a:extLst>
            <a:ext uri="{FF2B5EF4-FFF2-40B4-BE49-F238E27FC236}">
              <a16:creationId xmlns:a16="http://schemas.microsoft.com/office/drawing/2014/main" xmlns=""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60326</xdr:colOff>
      <xdr:row>0</xdr:row>
      <xdr:rowOff>203200</xdr:rowOff>
    </xdr:from>
    <xdr:to>
      <xdr:col>9</xdr:col>
      <xdr:colOff>187325</xdr:colOff>
      <xdr:row>3</xdr:row>
      <xdr:rowOff>333374</xdr:rowOff>
    </xdr:to>
    <xdr:pic>
      <xdr:nvPicPr>
        <xdr:cNvPr id="2" name="Picture 1">
          <a:extLst>
            <a:ext uri="{FF2B5EF4-FFF2-40B4-BE49-F238E27FC236}">
              <a16:creationId xmlns:a16="http://schemas.microsoft.com/office/drawing/2014/main" xmlns="" id="{A72149F4-7088-4B84-9094-CDC3DEB5AA72}"/>
            </a:ext>
          </a:extLst>
        </xdr:cNvPr>
        <xdr:cNvPicPr>
          <a:picLocks noChangeAspect="1"/>
        </xdr:cNvPicPr>
      </xdr:nvPicPr>
      <xdr:blipFill>
        <a:blip xmlns:r="http://schemas.openxmlformats.org/officeDocument/2006/relationships" r:embed="rId4"/>
        <a:stretch>
          <a:fillRect/>
        </a:stretch>
      </xdr:blipFill>
      <xdr:spPr>
        <a:xfrm>
          <a:off x="11172826" y="203200"/>
          <a:ext cx="1219199" cy="1222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2105025</xdr:colOff>
      <xdr:row>3</xdr:row>
      <xdr:rowOff>77258</xdr:rowOff>
    </xdr:to>
    <xdr:sp macro="" textlink="">
      <xdr:nvSpPr>
        <xdr:cNvPr id="2203604" name="Object 12" hidden="1">
          <a:extLst>
            <a:ext uri="{FF2B5EF4-FFF2-40B4-BE49-F238E27FC236}">
              <a16:creationId xmlns:a16="http://schemas.microsoft.com/office/drawing/2014/main" xmlns="" id="{00000000-0008-0000-0A00-0000D49F2100}"/>
            </a:ext>
          </a:extLst>
        </xdr:cNvPr>
        <xdr:cNvSpPr>
          <a:spLocks noChangeArrowheads="1"/>
        </xdr:cNvSpPr>
      </xdr:nvSpPr>
      <xdr:spPr bwMode="auto">
        <a:xfrm>
          <a:off x="241300" y="1993900"/>
          <a:ext cx="2794000" cy="901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n-US"/>
        </a:p>
      </xdr:txBody>
    </xdr:sp>
    <xdr:clientData/>
  </xdr:twoCellAnchor>
  <xdr:twoCellAnchor>
    <xdr:from>
      <xdr:col>1</xdr:col>
      <xdr:colOff>50800</xdr:colOff>
      <xdr:row>106</xdr:row>
      <xdr:rowOff>25400</xdr:rowOff>
    </xdr:from>
    <xdr:to>
      <xdr:col>2</xdr:col>
      <xdr:colOff>2273300</xdr:colOff>
      <xdr:row>113</xdr:row>
      <xdr:rowOff>279400</xdr:rowOff>
    </xdr:to>
    <xdr:graphicFrame macro="">
      <xdr:nvGraphicFramePr>
        <xdr:cNvPr id="2203606" name="Chart 3">
          <a:extLst>
            <a:ext uri="{FF2B5EF4-FFF2-40B4-BE49-F238E27FC236}">
              <a16:creationId xmlns:a16="http://schemas.microsoft.com/office/drawing/2014/main" xmlns="" id="{00000000-0008-0000-0A00-0000D69F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962445</xdr:colOff>
      <xdr:row>1</xdr:row>
      <xdr:rowOff>163286</xdr:rowOff>
    </xdr:from>
    <xdr:to>
      <xdr:col>9</xdr:col>
      <xdr:colOff>178512</xdr:colOff>
      <xdr:row>4</xdr:row>
      <xdr:rowOff>136071</xdr:rowOff>
    </xdr:to>
    <xdr:pic>
      <xdr:nvPicPr>
        <xdr:cNvPr id="9" name="Picture 8">
          <a:extLst>
            <a:ext uri="{FF2B5EF4-FFF2-40B4-BE49-F238E27FC236}">
              <a16:creationId xmlns:a16="http://schemas.microsoft.com/office/drawing/2014/main" xmlns="" id="{FC58CBE0-A90A-4F6E-ADE3-66AC99792714}"/>
            </a:ext>
          </a:extLst>
        </xdr:cNvPr>
        <xdr:cNvPicPr>
          <a:picLocks noChangeAspect="1"/>
        </xdr:cNvPicPr>
      </xdr:nvPicPr>
      <xdr:blipFill>
        <a:blip xmlns:r="http://schemas.openxmlformats.org/officeDocument/2006/relationships" r:embed="rId2"/>
        <a:stretch>
          <a:fillRect/>
        </a:stretch>
      </xdr:blipFill>
      <xdr:spPr>
        <a:xfrm>
          <a:off x="10895659" y="244929"/>
          <a:ext cx="1365996" cy="1129392"/>
        </a:xfrm>
        <a:prstGeom prst="rect">
          <a:avLst/>
        </a:prstGeom>
      </xdr:spPr>
    </xdr:pic>
    <xdr:clientData/>
  </xdr:twoCellAnchor>
  <xdr:twoCellAnchor editAs="oneCell">
    <xdr:from>
      <xdr:col>2</xdr:col>
      <xdr:colOff>0</xdr:colOff>
      <xdr:row>19</xdr:row>
      <xdr:rowOff>0</xdr:rowOff>
    </xdr:from>
    <xdr:to>
      <xdr:col>2</xdr:col>
      <xdr:colOff>361161</xdr:colOff>
      <xdr:row>20</xdr:row>
      <xdr:rowOff>13354</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5444" y="6801556"/>
          <a:ext cx="361161" cy="3520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482600</xdr:colOff>
      <xdr:row>8</xdr:row>
      <xdr:rowOff>38100</xdr:rowOff>
    </xdr:from>
    <xdr:to>
      <xdr:col>3</xdr:col>
      <xdr:colOff>1549400</xdr:colOff>
      <xdr:row>8</xdr:row>
      <xdr:rowOff>1104900</xdr:rowOff>
    </xdr:to>
    <xdr:graphicFrame macro="">
      <xdr:nvGraphicFramePr>
        <xdr:cNvPr id="35824" name="Chart 10">
          <a:extLst>
            <a:ext uri="{FF2B5EF4-FFF2-40B4-BE49-F238E27FC236}">
              <a16:creationId xmlns:a16="http://schemas.microsoft.com/office/drawing/2014/main" xmlns="" id="{00000000-0008-0000-0B00-0000F0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345209</xdr:colOff>
      <xdr:row>0</xdr:row>
      <xdr:rowOff>90054</xdr:rowOff>
    </xdr:from>
    <xdr:to>
      <xdr:col>2</xdr:col>
      <xdr:colOff>942109</xdr:colOff>
      <xdr:row>4</xdr:row>
      <xdr:rowOff>44759</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8754" y="90054"/>
          <a:ext cx="1341582" cy="1374796"/>
        </a:xfrm>
        <a:prstGeom prst="rect">
          <a:avLst/>
        </a:prstGeom>
      </xdr:spPr>
    </xdr:pic>
    <xdr:clientData/>
  </xdr:twoCellAnchor>
  <xdr:twoCellAnchor editAs="oneCell">
    <xdr:from>
      <xdr:col>0</xdr:col>
      <xdr:colOff>80818</xdr:colOff>
      <xdr:row>6</xdr:row>
      <xdr:rowOff>11545</xdr:rowOff>
    </xdr:from>
    <xdr:to>
      <xdr:col>0</xdr:col>
      <xdr:colOff>739733</xdr:colOff>
      <xdr:row>7</xdr:row>
      <xdr:rowOff>215033</xdr:rowOff>
    </xdr:to>
    <xdr:pic>
      <xdr:nvPicPr>
        <xdr:cNvPr id="5" name="Picture 4">
          <a:extLst>
            <a:ext uri="{FF2B5EF4-FFF2-40B4-BE49-F238E27FC236}">
              <a16:creationId xmlns:a16="http://schemas.microsoft.com/office/drawing/2014/main" xmlns="" id="{00000000-0008-0000-0C00-000005000000}"/>
            </a:ext>
          </a:extLst>
        </xdr:cNvPr>
        <xdr:cNvPicPr>
          <a:picLocks noChangeAspect="1"/>
        </xdr:cNvPicPr>
      </xdr:nvPicPr>
      <xdr:blipFill rotWithShape="1">
        <a:blip xmlns:r="http://schemas.openxmlformats.org/officeDocument/2006/relationships" r:embed="rId2" cstate="print"/>
        <a:srcRect r="80400" b="34790"/>
        <a:stretch/>
      </xdr:blipFill>
      <xdr:spPr>
        <a:xfrm>
          <a:off x="80818" y="2413000"/>
          <a:ext cx="658915" cy="588818"/>
        </a:xfrm>
        <a:prstGeom prst="rect">
          <a:avLst/>
        </a:prstGeom>
      </xdr:spPr>
    </xdr:pic>
    <xdr:clientData/>
  </xdr:twoCellAnchor>
  <xdr:twoCellAnchor editAs="oneCell">
    <xdr:from>
      <xdr:col>0</xdr:col>
      <xdr:colOff>103909</xdr:colOff>
      <xdr:row>19</xdr:row>
      <xdr:rowOff>23093</xdr:rowOff>
    </xdr:from>
    <xdr:to>
      <xdr:col>0</xdr:col>
      <xdr:colOff>727364</xdr:colOff>
      <xdr:row>20</xdr:row>
      <xdr:rowOff>376921</xdr:rowOff>
    </xdr:to>
    <xdr:pic>
      <xdr:nvPicPr>
        <xdr:cNvPr id="6" name="Picture 5">
          <a:extLst>
            <a:ext uri="{FF2B5EF4-FFF2-40B4-BE49-F238E27FC236}">
              <a16:creationId xmlns:a16="http://schemas.microsoft.com/office/drawing/2014/main" xmlns="" id="{00000000-0008-0000-0C00-000006000000}"/>
            </a:ext>
          </a:extLst>
        </xdr:cNvPr>
        <xdr:cNvPicPr>
          <a:picLocks noChangeAspect="1"/>
        </xdr:cNvPicPr>
      </xdr:nvPicPr>
      <xdr:blipFill rotWithShape="1">
        <a:blip xmlns:r="http://schemas.openxmlformats.org/officeDocument/2006/relationships" r:embed="rId3" cstate="print"/>
        <a:srcRect r="64676" b="42868"/>
        <a:stretch/>
      </xdr:blipFill>
      <xdr:spPr>
        <a:xfrm>
          <a:off x="103909" y="6777184"/>
          <a:ext cx="623455" cy="554182"/>
        </a:xfrm>
        <a:prstGeom prst="rect">
          <a:avLst/>
        </a:prstGeom>
      </xdr:spPr>
    </xdr:pic>
    <xdr:clientData/>
  </xdr:twoCellAnchor>
  <xdr:twoCellAnchor editAs="oneCell">
    <xdr:from>
      <xdr:col>0</xdr:col>
      <xdr:colOff>115453</xdr:colOff>
      <xdr:row>30</xdr:row>
      <xdr:rowOff>57727</xdr:rowOff>
    </xdr:from>
    <xdr:to>
      <xdr:col>0</xdr:col>
      <xdr:colOff>738908</xdr:colOff>
      <xdr:row>34</xdr:row>
      <xdr:rowOff>67033</xdr:rowOff>
    </xdr:to>
    <xdr:pic>
      <xdr:nvPicPr>
        <xdr:cNvPr id="7" name="Picture 6">
          <a:extLst>
            <a:ext uri="{FF2B5EF4-FFF2-40B4-BE49-F238E27FC236}">
              <a16:creationId xmlns:a16="http://schemas.microsoft.com/office/drawing/2014/main" xmlns="" id="{00000000-0008-0000-0C00-000007000000}"/>
            </a:ext>
          </a:extLst>
        </xdr:cNvPr>
        <xdr:cNvPicPr>
          <a:picLocks noChangeAspect="1"/>
        </xdr:cNvPicPr>
      </xdr:nvPicPr>
      <xdr:blipFill rotWithShape="1">
        <a:blip xmlns:r="http://schemas.openxmlformats.org/officeDocument/2006/relationships" r:embed="rId4" cstate="print"/>
        <a:srcRect r="60241" b="41143"/>
        <a:stretch/>
      </xdr:blipFill>
      <xdr:spPr>
        <a:xfrm>
          <a:off x="115453" y="10414000"/>
          <a:ext cx="623455" cy="623454"/>
        </a:xfrm>
        <a:prstGeom prst="rect">
          <a:avLst/>
        </a:prstGeom>
      </xdr:spPr>
    </xdr:pic>
    <xdr:clientData/>
  </xdr:twoCellAnchor>
  <xdr:twoCellAnchor editAs="oneCell">
    <xdr:from>
      <xdr:col>0</xdr:col>
      <xdr:colOff>92363</xdr:colOff>
      <xdr:row>40</xdr:row>
      <xdr:rowOff>80817</xdr:rowOff>
    </xdr:from>
    <xdr:to>
      <xdr:col>0</xdr:col>
      <xdr:colOff>658091</xdr:colOff>
      <xdr:row>43</xdr:row>
      <xdr:rowOff>361294</xdr:rowOff>
    </xdr:to>
    <xdr:pic>
      <xdr:nvPicPr>
        <xdr:cNvPr id="8" name="Picture 7">
          <a:extLst>
            <a:ext uri="{FF2B5EF4-FFF2-40B4-BE49-F238E27FC236}">
              <a16:creationId xmlns:a16="http://schemas.microsoft.com/office/drawing/2014/main" xmlns="" id="{00000000-0008-0000-0C00-000008000000}"/>
            </a:ext>
          </a:extLst>
        </xdr:cNvPr>
        <xdr:cNvPicPr>
          <a:picLocks noChangeAspect="1"/>
        </xdr:cNvPicPr>
      </xdr:nvPicPr>
      <xdr:blipFill rotWithShape="1">
        <a:blip xmlns:r="http://schemas.openxmlformats.org/officeDocument/2006/relationships" r:embed="rId5" cstate="print"/>
        <a:srcRect r="81341" b="34019"/>
        <a:stretch/>
      </xdr:blipFill>
      <xdr:spPr>
        <a:xfrm>
          <a:off x="92363" y="12699999"/>
          <a:ext cx="565728" cy="5426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020-02%20Workbook.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reAudit%20Questionairre%20Workbook%20draft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hared%20Project%20Files/357I%20Energy%20MAP/Energy%20MAP%20Training/Day%201/01-03a%20Energy%20Management%20Diagnostic%20v1.5%20(BLANK).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UROPE_NE_IRL_Waterford%20Comms%20Room%20Upgrade%2020th%20May%2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al%20PEP%20Restack%201st%20and%203rd%20Floor%20NW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eoma/Dropbox/GIFSC%20Phase%202/PH2%20Participant%20Data/00-All%20Data%20input/ASSET%20REGISTER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aul/Business/07-Training&amp;Ed/Energy/EnergyUseAssessmentTool_v1-0_Example.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eAudit%20Questionnaire%20-%20Issue%2007-05-14%20new.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aul/Business/02-Toolbox/Audit/12P#### Register of Opportunities v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aul/Business/02-Toolbox/Audit/Significant-Energy-Users-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_Table (for internal use)"/>
      <sheetName val="Fixture Legend"/>
      <sheetName val="Field Data"/>
      <sheetName val="Pivot"/>
      <sheetName val="Sort"/>
      <sheetName val="LE1-Scope of Work"/>
      <sheetName val="Savings"/>
      <sheetName val="Existing and Proposed Legend"/>
      <sheetName val="Overview"/>
      <sheetName val="Quote"/>
      <sheetName val="Financing"/>
      <sheetName val="Op. Le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General Information"/>
      <sheetName val="Building Information"/>
      <sheetName val="Building Operational Activity"/>
      <sheetName val="Building Utility Data"/>
      <sheetName val="Pre-Assessment Questionnaire "/>
      <sheetName val="Building Information  (2)"/>
      <sheetName val="Primary Asset Register"/>
      <sheetName val="Key Assumptions"/>
      <sheetName val="Sheet1"/>
      <sheetName val="Cover"/>
      <sheetName val="Outcome"/>
      <sheetName val="Sheet4"/>
      <sheetName val="Equipment"/>
      <sheetName val="STANDARD EQUIPMENT ID"/>
      <sheetName val="Questionnai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iagnostic Day 1"/>
      <sheetName val="Diagnostic Day 3"/>
      <sheetName val="Results"/>
      <sheetName val="Barriers"/>
      <sheetName val="EM Scores"/>
      <sheetName val="Overall EM Level"/>
      <sheetName val="Barriers (D1)"/>
      <sheetName val="Barriers (D2)"/>
      <sheetName val="Breakdown (D1)"/>
      <sheetName val="Breakdown (D2)"/>
      <sheetName val="Ver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Assumptions"/>
      <sheetName val="BIGE UPLOAD FORM"/>
      <sheetName val="Upload formulas"/>
      <sheetName val="Energy Initiative"/>
      <sheetName val="Alc"/>
      <sheetName val="Checklist"/>
      <sheetName val="ECI Summary"/>
      <sheetName val="ECI Construction T.I."/>
      <sheetName val="ECI F &amp; E"/>
      <sheetName val="ECI Cabling &amp; IT"/>
      <sheetName val="ECI One time expenses"/>
      <sheetName val="REMS_ECI"/>
      <sheetName val="Current Real Estate One"/>
      <sheetName val="Exit One"/>
      <sheetName val="Deposit One"/>
      <sheetName val="Current Real Estate Two"/>
      <sheetName val="Deposit Two"/>
      <sheetName val="Exit Two"/>
      <sheetName val="Existing Assets &amp; Liabilities"/>
      <sheetName val="New Real Estate"/>
      <sheetName val="SaleLeaseback"/>
      <sheetName val="Sublease"/>
      <sheetName val="Deposit &amp; Restoration"/>
      <sheetName val="Business"/>
      <sheetName val="NPV One"/>
      <sheetName val="NPV Two"/>
      <sheetName val="NPV new"/>
      <sheetName val="NPV sublease"/>
      <sheetName val="Reserve"/>
      <sheetName val="Current One"/>
      <sheetName val="Current Two"/>
      <sheetName val="Proposal One"/>
      <sheetName val="Proposal Two"/>
      <sheetName val="Sublease Rent Smoothing"/>
      <sheetName val="Proposal New"/>
      <sheetName val="Cover Page"/>
      <sheetName val="Rationale"/>
      <sheetName val="Cover Page SLB"/>
      <sheetName val="PEP Form"/>
      <sheetName val="Comparison"/>
      <sheetName val="EMG"/>
      <sheetName val="Lease Test"/>
    </sheetNames>
    <sheetDataSet>
      <sheetData sheetId="0">
        <row r="6">
          <cell r="C6" t="str">
            <v xml:space="preserve">M&amp;B O&amp;T </v>
          </cell>
        </row>
        <row r="11">
          <cell r="E11" t="str">
            <v>CHFS</v>
          </cell>
          <cell r="I11" t="str">
            <v>EMEA</v>
          </cell>
        </row>
        <row r="12">
          <cell r="J12" t="str">
            <v>Final</v>
          </cell>
        </row>
        <row r="13">
          <cell r="I13">
            <v>39958</v>
          </cell>
        </row>
        <row r="16">
          <cell r="E16" t="str">
            <v>Waterford</v>
          </cell>
          <cell r="G16" t="str">
            <v>Waterford</v>
          </cell>
          <cell r="I16" t="str">
            <v>Waterford Business &amp; Technology Park.</v>
          </cell>
        </row>
        <row r="17">
          <cell r="E17" t="str">
            <v>EUROPE_NE_IRL_Upgrade of Comms Room Waterford</v>
          </cell>
        </row>
        <row r="108">
          <cell r="J108">
            <v>9.8000000000000004E-2</v>
          </cell>
        </row>
        <row r="147">
          <cell r="D147" t="b">
            <v>0</v>
          </cell>
        </row>
        <row r="159">
          <cell r="R159" t="b">
            <v>0</v>
          </cell>
        </row>
      </sheetData>
      <sheetData sheetId="1"/>
      <sheetData sheetId="2"/>
      <sheetData sheetId="3"/>
      <sheetData sheetId="4"/>
      <sheetData sheetId="5"/>
      <sheetData sheetId="6"/>
      <sheetData sheetId="7">
        <row r="24">
          <cell r="N24">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5">
          <cell r="H55">
            <v>3.32E-2</v>
          </cell>
        </row>
        <row r="65">
          <cell r="J65">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9">
          <cell r="Q69">
            <v>578.95477222093132</v>
          </cell>
        </row>
        <row r="102">
          <cell r="Q102">
            <v>697.97152335547196</v>
          </cell>
        </row>
      </sheetData>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Assumptions"/>
      <sheetName val="BIGE UPLOAD FORM"/>
      <sheetName val="Upload formulas"/>
      <sheetName val="Energy Initiative"/>
      <sheetName val="Checklist"/>
      <sheetName val="ECI Summary"/>
      <sheetName val="REMS_ECI"/>
      <sheetName val="Current Real Estate One"/>
      <sheetName val="Exit One"/>
      <sheetName val="Deposit One"/>
      <sheetName val="Current Real Estate Two"/>
      <sheetName val="Deposit Two"/>
      <sheetName val="Exit Two"/>
      <sheetName val="Existing Assets &amp; Liabilities"/>
      <sheetName val="New Real Estate"/>
      <sheetName val="SaleLeaseback"/>
      <sheetName val="Sublease"/>
      <sheetName val="Reserve"/>
      <sheetName val="Deposit &amp; Restoration"/>
      <sheetName val="Business"/>
      <sheetName val="NPV One"/>
      <sheetName val="NPV Two"/>
      <sheetName val="Proposal New"/>
      <sheetName val="NPV new"/>
      <sheetName val="NPV sublease"/>
      <sheetName val="Current One"/>
      <sheetName val="Current Two"/>
      <sheetName val="Proposal One"/>
      <sheetName val="Proposal Two"/>
      <sheetName val="Sublease Rent Smoothing"/>
      <sheetName val="Cover Page"/>
      <sheetName val="Rationale"/>
      <sheetName val="Cover Page SLB"/>
      <sheetName val="PEP Form"/>
      <sheetName val="Comparison1"/>
      <sheetName val="Comparison2"/>
      <sheetName val="ComparisonS"/>
      <sheetName val="ComparisonN"/>
      <sheetName val="Comparison"/>
      <sheetName val="Comparison NewFAS"/>
      <sheetName val="Lease Test"/>
      <sheetName val="Allocation"/>
      <sheetName val="Business Impact"/>
      <sheetName val="NewFAS Impact Chart"/>
    </sheetNames>
    <sheetDataSet>
      <sheetData sheetId="0"/>
      <sheetData sheetId="1"/>
      <sheetData sheetId="2"/>
      <sheetData sheetId="3">
        <row r="43">
          <cell r="A43" t="str">
            <v>Country</v>
          </cell>
          <cell r="B43" t="str">
            <v>Electric_x000D_gms CO2 / KWh_x000D_2004 GHG Protocol</v>
          </cell>
        </row>
        <row r="44">
          <cell r="A44" t="str">
            <v>UNITED STATES</v>
          </cell>
          <cell r="B44">
            <v>575.82000000000005</v>
          </cell>
        </row>
        <row r="45">
          <cell r="A45" t="str">
            <v>ALGERIA</v>
          </cell>
          <cell r="B45">
            <v>699.68</v>
          </cell>
        </row>
        <row r="46">
          <cell r="A46" t="str">
            <v>ARGENTINA</v>
          </cell>
          <cell r="B46">
            <v>316.61</v>
          </cell>
        </row>
        <row r="47">
          <cell r="A47" t="str">
            <v>ARUBA</v>
          </cell>
          <cell r="B47">
            <v>785.06</v>
          </cell>
        </row>
        <row r="48">
          <cell r="A48" t="str">
            <v>AUSTRALIA</v>
          </cell>
          <cell r="B48">
            <v>840.81</v>
          </cell>
        </row>
        <row r="49">
          <cell r="A49" t="str">
            <v>AUSTRIA</v>
          </cell>
          <cell r="B49">
            <v>221.39</v>
          </cell>
        </row>
        <row r="50">
          <cell r="A50" t="str">
            <v>BAHAMAS</v>
          </cell>
          <cell r="B50">
            <v>785.06</v>
          </cell>
        </row>
        <row r="51">
          <cell r="A51" t="str">
            <v>BAHRAIN</v>
          </cell>
          <cell r="B51">
            <v>881.35</v>
          </cell>
        </row>
        <row r="52">
          <cell r="A52" t="str">
            <v>BANGLADESH</v>
          </cell>
          <cell r="B52">
            <v>627.5</v>
          </cell>
        </row>
        <row r="53">
          <cell r="A53" t="str">
            <v>BARBADOS</v>
          </cell>
          <cell r="B53">
            <v>785.06</v>
          </cell>
        </row>
        <row r="54">
          <cell r="A54" t="str">
            <v>BELGIUM</v>
          </cell>
          <cell r="B54">
            <v>280.63</v>
          </cell>
        </row>
        <row r="55">
          <cell r="A55" t="str">
            <v>BERMUDA</v>
          </cell>
          <cell r="B55">
            <v>785.06</v>
          </cell>
        </row>
        <row r="56">
          <cell r="A56" t="str">
            <v>BOLIVIA</v>
          </cell>
          <cell r="B56">
            <v>536.89</v>
          </cell>
        </row>
        <row r="57">
          <cell r="A57" t="str">
            <v>BRAZIL</v>
          </cell>
          <cell r="B57">
            <v>85.25</v>
          </cell>
        </row>
        <row r="58">
          <cell r="A58" t="str">
            <v>BRUNEI DARUSSALAM</v>
          </cell>
          <cell r="B58">
            <v>811.16</v>
          </cell>
        </row>
        <row r="59">
          <cell r="A59" t="str">
            <v>BULGARIA</v>
          </cell>
          <cell r="B59">
            <v>470.54</v>
          </cell>
        </row>
        <row r="60">
          <cell r="A60" t="str">
            <v>CAMEROON</v>
          </cell>
          <cell r="B60">
            <v>27.74</v>
          </cell>
        </row>
        <row r="61">
          <cell r="A61" t="str">
            <v>CANADA</v>
          </cell>
          <cell r="B61">
            <v>208.95</v>
          </cell>
        </row>
        <row r="62">
          <cell r="A62" t="str">
            <v>CAYMAN ISLANDS</v>
          </cell>
          <cell r="B62">
            <v>785.06</v>
          </cell>
        </row>
        <row r="63">
          <cell r="A63" t="str">
            <v>CHILE</v>
          </cell>
          <cell r="B63">
            <v>341.18</v>
          </cell>
        </row>
        <row r="64">
          <cell r="A64" t="str">
            <v>CHINA</v>
          </cell>
          <cell r="B64">
            <v>851.21</v>
          </cell>
        </row>
        <row r="65">
          <cell r="A65" t="str">
            <v>COLOMBIA</v>
          </cell>
          <cell r="B65">
            <v>121.39</v>
          </cell>
        </row>
        <row r="66">
          <cell r="A66" t="str">
            <v>CONGO, DEMOCRATIC REPUBLIC OF</v>
          </cell>
          <cell r="B66">
            <v>0</v>
          </cell>
        </row>
        <row r="67">
          <cell r="A67" t="str">
            <v>COSTA RICA</v>
          </cell>
          <cell r="B67">
            <v>13.91</v>
          </cell>
        </row>
        <row r="68">
          <cell r="A68" t="str">
            <v>CZECH REPUBLIC</v>
          </cell>
          <cell r="B68">
            <v>503.03</v>
          </cell>
        </row>
        <row r="69">
          <cell r="A69" t="str">
            <v>DENMARK</v>
          </cell>
          <cell r="B69">
            <v>308.2</v>
          </cell>
        </row>
        <row r="70">
          <cell r="A70" t="str">
            <v>DOMINICAN REPUBLIC</v>
          </cell>
          <cell r="B70">
            <v>585.91</v>
          </cell>
        </row>
        <row r="71">
          <cell r="A71" t="str">
            <v>ECUADOR</v>
          </cell>
          <cell r="B71">
            <v>294.69</v>
          </cell>
        </row>
        <row r="72">
          <cell r="A72" t="str">
            <v>EGYPT</v>
          </cell>
          <cell r="B72">
            <v>473.14</v>
          </cell>
        </row>
        <row r="73">
          <cell r="A73" t="str">
            <v>EL SALVADOR</v>
          </cell>
          <cell r="B73">
            <v>274.74</v>
          </cell>
        </row>
        <row r="74">
          <cell r="A74" t="str">
            <v>FINLAND</v>
          </cell>
          <cell r="B74">
            <v>261.22000000000003</v>
          </cell>
        </row>
        <row r="75">
          <cell r="A75" t="str">
            <v>FRANCE</v>
          </cell>
          <cell r="B75">
            <v>86.89</v>
          </cell>
        </row>
        <row r="76">
          <cell r="A76" t="str">
            <v>GABON</v>
          </cell>
          <cell r="B76">
            <v>321.67</v>
          </cell>
        </row>
        <row r="77">
          <cell r="A77" t="str">
            <v>GERMANY</v>
          </cell>
          <cell r="B77">
            <v>452.85</v>
          </cell>
        </row>
        <row r="78">
          <cell r="A78" t="str">
            <v>GHANA</v>
          </cell>
          <cell r="B78">
            <v>83.52</v>
          </cell>
        </row>
        <row r="79">
          <cell r="A79" t="str">
            <v>GREECE</v>
          </cell>
          <cell r="B79">
            <v>780.74</v>
          </cell>
        </row>
        <row r="80">
          <cell r="A80" t="str">
            <v>GUAM</v>
          </cell>
          <cell r="B80">
            <v>785.06</v>
          </cell>
        </row>
        <row r="81">
          <cell r="A81" t="str">
            <v>GUATEMALA</v>
          </cell>
          <cell r="B81">
            <v>433.84</v>
          </cell>
        </row>
        <row r="82">
          <cell r="A82" t="str">
            <v>HAITI</v>
          </cell>
          <cell r="B82">
            <v>300.8</v>
          </cell>
        </row>
        <row r="83">
          <cell r="A83" t="str">
            <v>HONDURAS</v>
          </cell>
          <cell r="B83">
            <v>450.6</v>
          </cell>
        </row>
        <row r="84">
          <cell r="A84" t="str">
            <v>HONG KONG</v>
          </cell>
          <cell r="B84">
            <v>722.97</v>
          </cell>
        </row>
        <row r="85">
          <cell r="A85" t="str">
            <v>HUNGARY</v>
          </cell>
          <cell r="B85">
            <v>400.69</v>
          </cell>
        </row>
        <row r="86">
          <cell r="A86" t="str">
            <v>INDIA</v>
          </cell>
          <cell r="B86">
            <v>941.56</v>
          </cell>
        </row>
        <row r="87">
          <cell r="A87" t="str">
            <v>INDONESIA</v>
          </cell>
          <cell r="B87">
            <v>752.45</v>
          </cell>
        </row>
        <row r="88">
          <cell r="A88" t="str">
            <v>IRELAND</v>
          </cell>
          <cell r="B88">
            <v>572.86</v>
          </cell>
        </row>
        <row r="89">
          <cell r="A89" t="str">
            <v>ISRAEL</v>
          </cell>
          <cell r="B89">
            <v>796.88</v>
          </cell>
        </row>
        <row r="90">
          <cell r="A90" t="str">
            <v>ITALY</v>
          </cell>
          <cell r="B90">
            <v>454.54</v>
          </cell>
        </row>
        <row r="91">
          <cell r="A91" t="str">
            <v>IVORY COAST</v>
          </cell>
          <cell r="B91">
            <v>403.88</v>
          </cell>
        </row>
        <row r="92">
          <cell r="A92" t="str">
            <v>JAMAICA</v>
          </cell>
          <cell r="B92">
            <v>785.06</v>
          </cell>
        </row>
        <row r="93">
          <cell r="A93" t="str">
            <v>JAPAN</v>
          </cell>
          <cell r="B93">
            <v>424.34</v>
          </cell>
        </row>
        <row r="94">
          <cell r="A94" t="str">
            <v>JORDAN</v>
          </cell>
          <cell r="B94">
            <v>682.58</v>
          </cell>
        </row>
        <row r="95">
          <cell r="A95" t="str">
            <v>KAZAKHSTAN</v>
          </cell>
          <cell r="B95">
            <v>1070.04</v>
          </cell>
        </row>
        <row r="96">
          <cell r="A96" t="str">
            <v>KENYA</v>
          </cell>
          <cell r="B96">
            <v>262.11</v>
          </cell>
        </row>
        <row r="97">
          <cell r="A97" t="str">
            <v>KOREA, REPUBLIC OF</v>
          </cell>
          <cell r="B97">
            <v>443.17</v>
          </cell>
        </row>
        <row r="98">
          <cell r="A98" t="str">
            <v>KUWAIT</v>
          </cell>
          <cell r="B98">
            <v>739.62</v>
          </cell>
        </row>
        <row r="99">
          <cell r="A99" t="str">
            <v>LEBANON</v>
          </cell>
          <cell r="B99">
            <v>564.49</v>
          </cell>
        </row>
        <row r="100">
          <cell r="A100" t="str">
            <v>LUXEMBOURG</v>
          </cell>
          <cell r="B100">
            <v>332.56</v>
          </cell>
        </row>
        <row r="101">
          <cell r="A101" t="str">
            <v>MACAU</v>
          </cell>
          <cell r="B101">
            <v>851.21</v>
          </cell>
        </row>
        <row r="102">
          <cell r="A102" t="str">
            <v>MALAYSIA</v>
          </cell>
          <cell r="B102">
            <v>531.59</v>
          </cell>
        </row>
        <row r="103">
          <cell r="A103" t="str">
            <v xml:space="preserve">MEXICO </v>
          </cell>
          <cell r="B103">
            <v>522.34</v>
          </cell>
        </row>
        <row r="104">
          <cell r="A104" t="str">
            <v>MONACO</v>
          </cell>
          <cell r="B104">
            <v>86.89</v>
          </cell>
        </row>
        <row r="105">
          <cell r="A105" t="str">
            <v>MOROCCO</v>
          </cell>
          <cell r="B105">
            <v>748.75</v>
          </cell>
        </row>
        <row r="106">
          <cell r="A106" t="str">
            <v>NETHERLANDS</v>
          </cell>
          <cell r="B106">
            <v>439.91</v>
          </cell>
        </row>
        <row r="107">
          <cell r="A107" t="str">
            <v>NEW ZEALAND</v>
          </cell>
          <cell r="B107">
            <v>165.15</v>
          </cell>
        </row>
        <row r="108">
          <cell r="A108" t="str">
            <v>NICARAGUA</v>
          </cell>
          <cell r="B108">
            <v>557</v>
          </cell>
        </row>
        <row r="109">
          <cell r="A109" t="str">
            <v>NIGERIA</v>
          </cell>
          <cell r="B109">
            <v>353.26</v>
          </cell>
        </row>
        <row r="110">
          <cell r="A110" t="str">
            <v>NORWAY</v>
          </cell>
          <cell r="B110">
            <v>7.26</v>
          </cell>
        </row>
        <row r="111">
          <cell r="A111" t="str">
            <v>PAKISTAN</v>
          </cell>
          <cell r="B111">
            <v>396.72</v>
          </cell>
        </row>
        <row r="112">
          <cell r="A112" t="str">
            <v>PANAMA</v>
          </cell>
          <cell r="B112">
            <v>265.66000000000003</v>
          </cell>
        </row>
        <row r="113">
          <cell r="A113" t="str">
            <v>PARAGUAY</v>
          </cell>
          <cell r="B113">
            <v>0</v>
          </cell>
        </row>
        <row r="114">
          <cell r="A114" t="str">
            <v>PERU</v>
          </cell>
          <cell r="B114">
            <v>206.05</v>
          </cell>
        </row>
        <row r="115">
          <cell r="A115" t="str">
            <v>PHILIPPINES</v>
          </cell>
          <cell r="B115">
            <v>456.97</v>
          </cell>
        </row>
        <row r="116">
          <cell r="A116" t="str">
            <v>POLAND</v>
          </cell>
          <cell r="B116">
            <v>665.03</v>
          </cell>
        </row>
        <row r="117">
          <cell r="A117" t="str">
            <v>PORTUGAL</v>
          </cell>
          <cell r="B117">
            <v>452.31</v>
          </cell>
        </row>
        <row r="118">
          <cell r="A118" t="str">
            <v>PUERTO RICO</v>
          </cell>
          <cell r="B118">
            <v>785.06</v>
          </cell>
        </row>
        <row r="119">
          <cell r="A119" t="str">
            <v>QATAR</v>
          </cell>
          <cell r="B119">
            <v>648.89</v>
          </cell>
        </row>
        <row r="120">
          <cell r="A120" t="str">
            <v>ROMANIA</v>
          </cell>
          <cell r="B120">
            <v>418.29</v>
          </cell>
        </row>
        <row r="121">
          <cell r="A121" t="str">
            <v>RUSSIAN FEDERATION</v>
          </cell>
          <cell r="B121">
            <v>324.94</v>
          </cell>
        </row>
        <row r="122">
          <cell r="A122" t="str">
            <v>SENEGAL</v>
          </cell>
          <cell r="B122">
            <v>780.15</v>
          </cell>
        </row>
        <row r="123">
          <cell r="A123" t="str">
            <v>SINGAPORE</v>
          </cell>
          <cell r="B123">
            <v>525.77</v>
          </cell>
        </row>
        <row r="124">
          <cell r="A124" t="str">
            <v>SLOVAKIA (SLOVAK REPUBLIC)</v>
          </cell>
          <cell r="B124">
            <v>247.31</v>
          </cell>
        </row>
        <row r="125">
          <cell r="A125" t="str">
            <v>SOUTH AFRICA</v>
          </cell>
          <cell r="B125">
            <v>866.66</v>
          </cell>
        </row>
        <row r="126">
          <cell r="A126" t="str">
            <v>SPAIN</v>
          </cell>
          <cell r="B126">
            <v>382.92</v>
          </cell>
        </row>
        <row r="127">
          <cell r="A127" t="str">
            <v>SRI LANKA</v>
          </cell>
          <cell r="B127">
            <v>442.73</v>
          </cell>
        </row>
        <row r="128">
          <cell r="A128" t="str">
            <v>SWEDEN</v>
          </cell>
          <cell r="B128">
            <v>51.2</v>
          </cell>
        </row>
        <row r="129">
          <cell r="A129" t="str">
            <v>SWITZERLAND</v>
          </cell>
          <cell r="B129">
            <v>24.26</v>
          </cell>
        </row>
        <row r="130">
          <cell r="A130" t="str">
            <v>TAIWAN</v>
          </cell>
          <cell r="B130">
            <v>627.70000000000005</v>
          </cell>
        </row>
        <row r="131">
          <cell r="A131" t="str">
            <v>TANZANIA, UNITED REPUBLIC OF</v>
          </cell>
          <cell r="B131">
            <v>60.33</v>
          </cell>
        </row>
        <row r="132">
          <cell r="A132" t="str">
            <v>THAILAND</v>
          </cell>
          <cell r="B132">
            <v>537.94000000000005</v>
          </cell>
        </row>
        <row r="133">
          <cell r="A133" t="str">
            <v>TRINIDAD AND TOBAGO</v>
          </cell>
          <cell r="B133">
            <v>759.43</v>
          </cell>
        </row>
        <row r="134">
          <cell r="A134" t="str">
            <v>TUNISIA</v>
          </cell>
          <cell r="B134">
            <v>531.91</v>
          </cell>
        </row>
        <row r="135">
          <cell r="A135" t="str">
            <v>TURKEY</v>
          </cell>
          <cell r="B135">
            <v>462.02</v>
          </cell>
        </row>
        <row r="136">
          <cell r="A136" t="str">
            <v>UGANDA</v>
          </cell>
          <cell r="B136">
            <v>60.33</v>
          </cell>
        </row>
        <row r="137">
          <cell r="A137" t="str">
            <v>UKRAINE</v>
          </cell>
          <cell r="B137">
            <v>295.97000000000003</v>
          </cell>
        </row>
        <row r="138">
          <cell r="A138" t="str">
            <v>UNITED ARAB EMIRATES</v>
          </cell>
          <cell r="B138">
            <v>841.95</v>
          </cell>
        </row>
        <row r="139">
          <cell r="A139" t="str">
            <v>UNITED KINGDOM</v>
          </cell>
          <cell r="B139">
            <v>466.91</v>
          </cell>
        </row>
        <row r="140">
          <cell r="A140" t="str">
            <v>URUGUAY</v>
          </cell>
          <cell r="B140">
            <v>150.43</v>
          </cell>
        </row>
        <row r="141">
          <cell r="A141" t="str">
            <v>VENEZUELA</v>
          </cell>
          <cell r="B141">
            <v>245.43</v>
          </cell>
        </row>
        <row r="142">
          <cell r="A142" t="str">
            <v>VIET NAM</v>
          </cell>
          <cell r="B142">
            <v>407.31</v>
          </cell>
        </row>
      </sheetData>
      <sheetData sheetId="4"/>
      <sheetData sheetId="5">
        <row r="12">
          <cell r="M12">
            <v>23788.44</v>
          </cell>
        </row>
        <row r="13">
          <cell r="M13" t="str">
            <v>SF</v>
          </cell>
        </row>
        <row r="14">
          <cell r="M14">
            <v>346</v>
          </cell>
        </row>
        <row r="15">
          <cell r="M15">
            <v>40548</v>
          </cell>
        </row>
        <row r="16">
          <cell r="M16">
            <v>40637</v>
          </cell>
        </row>
        <row r="268">
          <cell r="M268">
            <v>1279559.1549295774</v>
          </cell>
        </row>
        <row r="284">
          <cell r="K284">
            <v>0</v>
          </cell>
        </row>
        <row r="285">
          <cell r="K285">
            <v>0</v>
          </cell>
        </row>
        <row r="286">
          <cell r="K286">
            <v>169493</v>
          </cell>
        </row>
        <row r="287">
          <cell r="K287">
            <v>0</v>
          </cell>
        </row>
        <row r="288">
          <cell r="K288">
            <v>386002</v>
          </cell>
        </row>
        <row r="289">
          <cell r="K289">
            <v>0</v>
          </cell>
        </row>
        <row r="290">
          <cell r="K290">
            <v>238745</v>
          </cell>
        </row>
        <row r="292">
          <cell r="K292">
            <v>114247</v>
          </cell>
        </row>
        <row r="297">
          <cell r="M297">
            <v>0</v>
          </cell>
        </row>
        <row r="298">
          <cell r="M298">
            <v>0</v>
          </cell>
        </row>
        <row r="307">
          <cell r="G307" t="str">
            <v>Cost of funds will be expensed.</v>
          </cell>
        </row>
        <row r="308">
          <cell r="D308">
            <v>238.72253521126763</v>
          </cell>
        </row>
        <row r="312">
          <cell r="O312">
            <v>0</v>
          </cell>
        </row>
      </sheetData>
      <sheetData sheetId="6">
        <row r="2">
          <cell r="A2" t="str">
            <v>Estimated Capital Investments</v>
          </cell>
        </row>
        <row r="3">
          <cell r="A3" t="str">
            <v>29410051:WEMEA_UKI_IRL_Restack NWQ</v>
          </cell>
        </row>
        <row r="4">
          <cell r="A4" t="str">
            <v>Project Information</v>
          </cell>
        </row>
        <row r="5">
          <cell r="A5" t="str">
            <v>Project Name:</v>
          </cell>
          <cell r="B5" t="str">
            <v>WEMEA_UKI_IRL_Restack NWQ </v>
          </cell>
          <cell r="C5" t="str">
            <v>Project Id:</v>
          </cell>
          <cell r="D5" t="str">
            <v>29410051 </v>
          </cell>
        </row>
        <row r="6">
          <cell r="A6" t="str">
            <v>Project Status:</v>
          </cell>
          <cell r="B6" t="str">
            <v>IN DEVELOPMENT </v>
          </cell>
          <cell r="C6" t="str">
            <v>Currency:</v>
          </cell>
          <cell r="D6" t="str">
            <v>EUR </v>
          </cell>
        </row>
        <row r="7">
          <cell r="A7" t="str">
            <v>Project Sub Status:</v>
          </cell>
          <cell r="C7" t="str">
            <v>Exchange Rate:</v>
          </cell>
          <cell r="D7">
            <v>0.72165999999999997</v>
          </cell>
        </row>
        <row r="8">
          <cell r="A8" t="str">
            <v>Project Type:</v>
          </cell>
          <cell r="B8" t="str">
            <v>Construction Project </v>
          </cell>
          <cell r="C8" t="str">
            <v>Seats Impacted:</v>
          </cell>
          <cell r="D8">
            <v>346</v>
          </cell>
        </row>
        <row r="9">
          <cell r="A9" t="str">
            <v>Project Sub-Type:</v>
          </cell>
          <cell r="B9" t="str">
            <v>Consolidation </v>
          </cell>
          <cell r="C9" t="str">
            <v>Rentable Area:</v>
          </cell>
          <cell r="D9">
            <v>280000</v>
          </cell>
        </row>
        <row r="10">
          <cell r="A10" t="str">
            <v>Project Description:</v>
          </cell>
          <cell r="B10" t="str">
            <v>The Securities Business which is headed up by Declan Kane and located on the 1st &amp; 2nd Floors at NWQ will be transferring business from other Citi sites to the Dublin operations. There are 3 key projects in flight and they are as follows: 1. Project Balti</v>
          </cell>
        </row>
        <row r="11">
          <cell r="A11" t="str">
            <v>Worklist Version:</v>
          </cell>
          <cell r="B11" t="str">
            <v>Published ECI </v>
          </cell>
        </row>
        <row r="12">
          <cell r="A12" t="str">
            <v>View</v>
          </cell>
          <cell r="B12" t="str">
            <v>All</v>
          </cell>
        </row>
        <row r="13">
          <cell r="A13" t="str">
            <v>Description</v>
          </cell>
          <cell r="B13" t="str">
            <v>Qty</v>
          </cell>
          <cell r="C13" t="str">
            <v>Unit</v>
          </cell>
          <cell r="D13" t="str">
            <v>Local Currency Cost</v>
          </cell>
          <cell r="F13" t="str">
            <v>$US Currency Cost</v>
          </cell>
        </row>
        <row r="14">
          <cell r="D14" t="str">
            <v>Unit</v>
          </cell>
          <cell r="E14" t="str">
            <v>Total</v>
          </cell>
          <cell r="F14" t="str">
            <v>Unit</v>
          </cell>
          <cell r="G14" t="str">
            <v>Total</v>
          </cell>
        </row>
        <row r="15">
          <cell r="A15" t="str">
            <v> CONSTRUCTION T. I.</v>
          </cell>
          <cell r="C15" t="str">
            <v>-</v>
          </cell>
          <cell r="D15">
            <v>0</v>
          </cell>
          <cell r="E15">
            <v>169493</v>
          </cell>
          <cell r="F15">
            <v>0</v>
          </cell>
          <cell r="G15">
            <v>234865.45</v>
          </cell>
        </row>
        <row r="16">
          <cell r="A16" t="str">
            <v>   Surface finishes - floors</v>
          </cell>
          <cell r="C16" t="str">
            <v>-</v>
          </cell>
          <cell r="D16">
            <v>0</v>
          </cell>
          <cell r="E16">
            <v>131285</v>
          </cell>
          <cell r="F16">
            <v>0</v>
          </cell>
          <cell r="G16">
            <v>181920.85</v>
          </cell>
        </row>
        <row r="17">
          <cell r="A17" t="str">
            <v>     Supply and Installation of Carpet tiles 1st and 3rd Floor NWQ (New furniture location only)</v>
          </cell>
          <cell r="B17">
            <v>1</v>
          </cell>
          <cell r="C17" t="str">
            <v>Each</v>
          </cell>
          <cell r="D17">
            <v>131285</v>
          </cell>
          <cell r="E17">
            <v>131285</v>
          </cell>
          <cell r="F17">
            <v>181920.85</v>
          </cell>
          <cell r="G17">
            <v>181920.85</v>
          </cell>
        </row>
        <row r="18">
          <cell r="A18" t="str">
            <v>   Electrical supply/power/lighting systems</v>
          </cell>
          <cell r="C18" t="str">
            <v>-</v>
          </cell>
          <cell r="D18">
            <v>0</v>
          </cell>
          <cell r="E18">
            <v>38208</v>
          </cell>
          <cell r="F18">
            <v>0</v>
          </cell>
          <cell r="G18">
            <v>52944.6</v>
          </cell>
        </row>
        <row r="19">
          <cell r="A19" t="str">
            <v>     Supply of 138 additional Power Block</v>
          </cell>
          <cell r="B19">
            <v>138</v>
          </cell>
          <cell r="C19" t="str">
            <v>Each</v>
          </cell>
          <cell r="D19">
            <v>128</v>
          </cell>
          <cell r="E19">
            <v>17664</v>
          </cell>
          <cell r="F19">
            <v>177.37</v>
          </cell>
          <cell r="G19">
            <v>24477.06</v>
          </cell>
        </row>
        <row r="20">
          <cell r="A20" t="str">
            <v>     Supply and installation of 48 additional tech plates 1st &amp; 3rd Floors</v>
          </cell>
          <cell r="B20">
            <v>48</v>
          </cell>
          <cell r="C20" t="str">
            <v>Each</v>
          </cell>
          <cell r="D20">
            <v>428</v>
          </cell>
          <cell r="E20">
            <v>20544</v>
          </cell>
          <cell r="F20">
            <v>593.08000000000004</v>
          </cell>
          <cell r="G20">
            <v>28467.840000000004</v>
          </cell>
        </row>
        <row r="21">
          <cell r="A21" t="str">
            <v> FURNITURE AND EQUIPMENT</v>
          </cell>
          <cell r="C21" t="str">
            <v>-</v>
          </cell>
          <cell r="D21">
            <v>0</v>
          </cell>
          <cell r="E21">
            <v>386002</v>
          </cell>
          <cell r="F21">
            <v>0</v>
          </cell>
          <cell r="G21">
            <v>534880.68999999994</v>
          </cell>
        </row>
        <row r="22">
          <cell r="A22" t="str">
            <v>   Office Furniture</v>
          </cell>
          <cell r="C22" t="str">
            <v>-</v>
          </cell>
          <cell r="D22">
            <v>0</v>
          </cell>
          <cell r="E22">
            <v>385252</v>
          </cell>
          <cell r="F22">
            <v>0</v>
          </cell>
          <cell r="G22">
            <v>533841.42000000004</v>
          </cell>
        </row>
        <row r="23">
          <cell r="A23" t="str">
            <v>     Labour associated with the dismantel and build of all product 1st and 3rd Floor</v>
          </cell>
          <cell r="B23">
            <v>1</v>
          </cell>
          <cell r="C23" t="str">
            <v>Each</v>
          </cell>
          <cell r="D23">
            <v>62117</v>
          </cell>
          <cell r="E23">
            <v>62117</v>
          </cell>
          <cell r="F23">
            <v>86075.16</v>
          </cell>
          <cell r="G23">
            <v>86075.16</v>
          </cell>
        </row>
        <row r="24">
          <cell r="A24" t="str">
            <v>     Supply of dividing privacy screens 1st and 3rd Floor</v>
          </cell>
          <cell r="B24">
            <v>330</v>
          </cell>
          <cell r="C24" t="str">
            <v>Each</v>
          </cell>
          <cell r="D24">
            <v>91</v>
          </cell>
          <cell r="E24">
            <v>30030</v>
          </cell>
          <cell r="F24">
            <v>126.1</v>
          </cell>
          <cell r="G24">
            <v>41613</v>
          </cell>
        </row>
        <row r="25">
          <cell r="A25" t="str">
            <v>     Supply of worksurface attached static PC holders 1st and 3rd Floor</v>
          </cell>
          <cell r="B25">
            <v>452</v>
          </cell>
          <cell r="C25" t="str">
            <v>Each</v>
          </cell>
          <cell r="D25">
            <v>72</v>
          </cell>
          <cell r="E25">
            <v>32544</v>
          </cell>
          <cell r="F25">
            <v>99.77</v>
          </cell>
          <cell r="G25">
            <v>45096.04</v>
          </cell>
        </row>
        <row r="26">
          <cell r="A26" t="str">
            <v>     Supply of additional tech plate holders 1st and 3rd Floor</v>
          </cell>
          <cell r="B26">
            <v>130</v>
          </cell>
          <cell r="C26" t="str">
            <v>Each</v>
          </cell>
          <cell r="D26">
            <v>27</v>
          </cell>
          <cell r="E26">
            <v>3510</v>
          </cell>
          <cell r="F26">
            <v>37.409999999999997</v>
          </cell>
          <cell r="G26">
            <v>4863.2999999999993</v>
          </cell>
        </row>
        <row r="27">
          <cell r="A27" t="str">
            <v>     Supply of additional Aeron chairs 1st and 3rd Floor</v>
          </cell>
          <cell r="B27">
            <v>130</v>
          </cell>
          <cell r="C27" t="str">
            <v>Each</v>
          </cell>
          <cell r="D27">
            <v>533</v>
          </cell>
          <cell r="E27">
            <v>69290</v>
          </cell>
          <cell r="F27">
            <v>738.57</v>
          </cell>
          <cell r="G27">
            <v>96014.1</v>
          </cell>
        </row>
        <row r="28">
          <cell r="A28" t="str">
            <v>     Supply of additional 3 Drawer MobilePedestal Units 1st and 3rd Floor</v>
          </cell>
          <cell r="B28">
            <v>130</v>
          </cell>
          <cell r="C28" t="str">
            <v>Each</v>
          </cell>
          <cell r="D28">
            <v>261</v>
          </cell>
          <cell r="E28">
            <v>33930</v>
          </cell>
          <cell r="F28">
            <v>361.67</v>
          </cell>
          <cell r="G28">
            <v>47017.1</v>
          </cell>
        </row>
        <row r="29">
          <cell r="A29" t="str">
            <v>     Supply of 292 AE Desks 1600mm x 800mm foot Print for 1st and 3rd Floor</v>
          </cell>
          <cell r="B29">
            <v>292</v>
          </cell>
          <cell r="C29" t="str">
            <v>Each</v>
          </cell>
          <cell r="D29">
            <v>388</v>
          </cell>
          <cell r="E29">
            <v>113296</v>
          </cell>
          <cell r="F29">
            <v>537.65</v>
          </cell>
          <cell r="G29">
            <v>156993.79999999999</v>
          </cell>
        </row>
        <row r="30">
          <cell r="A30" t="str">
            <v>     Supply of additional AO panels for 1st and 3rd Floor</v>
          </cell>
          <cell r="B30">
            <v>1</v>
          </cell>
          <cell r="C30" t="str">
            <v>Each</v>
          </cell>
          <cell r="D30">
            <v>40535</v>
          </cell>
          <cell r="E30">
            <v>40535</v>
          </cell>
          <cell r="F30">
            <v>56169.11</v>
          </cell>
          <cell r="G30">
            <v>56169.11</v>
          </cell>
        </row>
        <row r="31">
          <cell r="A31" t="str">
            <v>   Signage</v>
          </cell>
          <cell r="C31" t="str">
            <v>-</v>
          </cell>
          <cell r="D31">
            <v>0</v>
          </cell>
          <cell r="E31">
            <v>750</v>
          </cell>
          <cell r="F31">
            <v>0</v>
          </cell>
          <cell r="G31">
            <v>1039.27</v>
          </cell>
        </row>
        <row r="32">
          <cell r="A32" t="str">
            <v>     Signage/work station labels</v>
          </cell>
          <cell r="B32">
            <v>1</v>
          </cell>
          <cell r="C32" t="str">
            <v>Each</v>
          </cell>
          <cell r="D32">
            <v>750</v>
          </cell>
          <cell r="E32">
            <v>750</v>
          </cell>
          <cell r="F32">
            <v>1039.27</v>
          </cell>
          <cell r="G32">
            <v>1039.27</v>
          </cell>
        </row>
        <row r="33">
          <cell r="A33" t="str">
            <v> TECHNOLOGY - ALL OTHER</v>
          </cell>
          <cell r="C33" t="str">
            <v>-</v>
          </cell>
          <cell r="D33">
            <v>0</v>
          </cell>
          <cell r="E33">
            <v>238745</v>
          </cell>
          <cell r="F33">
            <v>0</v>
          </cell>
          <cell r="G33">
            <v>330827.53999999998</v>
          </cell>
        </row>
        <row r="34">
          <cell r="A34" t="str">
            <v>   Technology - All Other</v>
          </cell>
          <cell r="C34" t="str">
            <v>-</v>
          </cell>
          <cell r="D34">
            <v>0</v>
          </cell>
          <cell r="E34">
            <v>238745</v>
          </cell>
          <cell r="F34">
            <v>0</v>
          </cell>
          <cell r="G34">
            <v>330827.53999999998</v>
          </cell>
        </row>
        <row r="35">
          <cell r="A35" t="str">
            <v>     Cisco Redundant Power System 2300 and Blower, No Power Supply 1st and 3rd Floors</v>
          </cell>
          <cell r="B35">
            <v>3</v>
          </cell>
          <cell r="C35" t="str">
            <v>Each</v>
          </cell>
          <cell r="D35">
            <v>1039</v>
          </cell>
          <cell r="E35">
            <v>3117</v>
          </cell>
          <cell r="F35">
            <v>1439.74</v>
          </cell>
          <cell r="G35">
            <v>4319.22</v>
          </cell>
        </row>
        <row r="36">
          <cell r="A36" t="str">
            <v>     Cisco Catalyst 3750-E/3560-E/RPS 2300 750WAC power supply spare 1st and 3rd Floors</v>
          </cell>
          <cell r="B36">
            <v>6</v>
          </cell>
          <cell r="C36" t="str">
            <v>Each</v>
          </cell>
          <cell r="D36">
            <v>861</v>
          </cell>
          <cell r="E36">
            <v>5166</v>
          </cell>
          <cell r="F36">
            <v>1193.08</v>
          </cell>
          <cell r="G36">
            <v>7158.48</v>
          </cell>
        </row>
        <row r="37">
          <cell r="A37" t="str">
            <v>     Spare RPS2300 Cable for Devices other than E-Series Switches 1st and 3rd Floors</v>
          </cell>
          <cell r="B37">
            <v>6</v>
          </cell>
          <cell r="C37" t="str">
            <v>Each</v>
          </cell>
          <cell r="D37">
            <v>131</v>
          </cell>
          <cell r="E37">
            <v>786</v>
          </cell>
          <cell r="F37">
            <v>181.53</v>
          </cell>
          <cell r="G37">
            <v>1089.18</v>
          </cell>
        </row>
        <row r="38">
          <cell r="A38" t="str">
            <v>     Catalyst 2960 48 10/100 PoE + 2 1000BT +2 SFP LAN Base Image 1st and 3rd Floors</v>
          </cell>
          <cell r="B38">
            <v>6</v>
          </cell>
          <cell r="C38" t="str">
            <v>Each</v>
          </cell>
          <cell r="D38">
            <v>4232</v>
          </cell>
          <cell r="E38">
            <v>25392</v>
          </cell>
          <cell r="F38">
            <v>5864.26</v>
          </cell>
          <cell r="G38">
            <v>35185.56</v>
          </cell>
        </row>
        <row r="39">
          <cell r="A39" t="str">
            <v>     1000BASE-SX SFP transceiver module for MMF, 850-nm wavelength 1st and 3rd Floors</v>
          </cell>
          <cell r="B39">
            <v>24</v>
          </cell>
          <cell r="C39" t="str">
            <v>Each</v>
          </cell>
          <cell r="D39">
            <v>432</v>
          </cell>
          <cell r="E39">
            <v>10368</v>
          </cell>
          <cell r="F39">
            <v>598.62</v>
          </cell>
          <cell r="G39">
            <v>14366.880000000001</v>
          </cell>
        </row>
        <row r="40">
          <cell r="A40" t="str">
            <v>     Fibre Cables/CAT5 Patch Leads</v>
          </cell>
          <cell r="B40">
            <v>1</v>
          </cell>
          <cell r="C40" t="str">
            <v>Each</v>
          </cell>
          <cell r="D40">
            <v>2516</v>
          </cell>
          <cell r="E40">
            <v>2516</v>
          </cell>
          <cell r="F40">
            <v>3486.41</v>
          </cell>
          <cell r="G40">
            <v>3486.41</v>
          </cell>
        </row>
        <row r="41">
          <cell r="A41" t="str">
            <v>     Desktop with Screens + Avaya 9620 IP Handsets</v>
          </cell>
          <cell r="B41">
            <v>150</v>
          </cell>
          <cell r="C41" t="str">
            <v>Each</v>
          </cell>
          <cell r="D41">
            <v>1276</v>
          </cell>
          <cell r="E41">
            <v>191400</v>
          </cell>
          <cell r="F41">
            <v>1768.15</v>
          </cell>
          <cell r="G41">
            <v>265222.5</v>
          </cell>
        </row>
        <row r="42">
          <cell r="A42" t="str">
            <v> ONE TIME EXPENSES</v>
          </cell>
          <cell r="C42" t="str">
            <v>-</v>
          </cell>
          <cell r="D42">
            <v>0</v>
          </cell>
          <cell r="E42">
            <v>114247</v>
          </cell>
          <cell r="F42">
            <v>0</v>
          </cell>
          <cell r="G42">
            <v>158311.39000000001</v>
          </cell>
        </row>
        <row r="43">
          <cell r="A43" t="str">
            <v>   One Time Expenses</v>
          </cell>
          <cell r="C43" t="str">
            <v>-</v>
          </cell>
          <cell r="D43">
            <v>0</v>
          </cell>
          <cell r="E43">
            <v>114247</v>
          </cell>
          <cell r="F43">
            <v>0</v>
          </cell>
          <cell r="G43">
            <v>158311.39000000001</v>
          </cell>
        </row>
        <row r="44">
          <cell r="A44" t="str">
            <v>     Skip Hire plus cleaning of office space on completition of works</v>
          </cell>
          <cell r="B44">
            <v>1</v>
          </cell>
          <cell r="C44" t="str">
            <v>Each</v>
          </cell>
          <cell r="D44">
            <v>5990</v>
          </cell>
          <cell r="E44">
            <v>5990</v>
          </cell>
          <cell r="F44">
            <v>8300.31</v>
          </cell>
          <cell r="G44">
            <v>8300.31</v>
          </cell>
        </row>
        <row r="45">
          <cell r="A45" t="str">
            <v>     Project Management Out of Hours support</v>
          </cell>
          <cell r="B45">
            <v>1</v>
          </cell>
          <cell r="C45" t="str">
            <v>Each</v>
          </cell>
          <cell r="D45">
            <v>15890</v>
          </cell>
          <cell r="E45">
            <v>15890</v>
          </cell>
          <cell r="F45">
            <v>22018.68</v>
          </cell>
          <cell r="G45">
            <v>22018.68</v>
          </cell>
        </row>
        <row r="46">
          <cell r="A46" t="str">
            <v>     TI Expense Costs Labour</v>
          </cell>
          <cell r="B46">
            <v>2</v>
          </cell>
          <cell r="C46" t="str">
            <v>Each</v>
          </cell>
          <cell r="D46">
            <v>18160</v>
          </cell>
          <cell r="E46">
            <v>36320</v>
          </cell>
          <cell r="F46">
            <v>25164.2</v>
          </cell>
          <cell r="G46">
            <v>50328.4</v>
          </cell>
        </row>
        <row r="47">
          <cell r="A47" t="str">
            <v>     Shipping of 160 AE desks from the UK plus the relocation of product to storage in Brooklawn House</v>
          </cell>
          <cell r="B47">
            <v>1</v>
          </cell>
          <cell r="C47" t="str">
            <v>Each</v>
          </cell>
          <cell r="D47">
            <v>35000</v>
          </cell>
          <cell r="E47">
            <v>35000</v>
          </cell>
          <cell r="F47">
            <v>48499.29</v>
          </cell>
          <cell r="G47">
            <v>48499.29</v>
          </cell>
        </row>
        <row r="48">
          <cell r="A48" t="str">
            <v>     Labour associated with the relocation of 452 Tech Plates and Power Blocks</v>
          </cell>
          <cell r="B48">
            <v>1</v>
          </cell>
          <cell r="C48" t="str">
            <v>Each</v>
          </cell>
          <cell r="D48">
            <v>21047</v>
          </cell>
          <cell r="E48">
            <v>21047</v>
          </cell>
          <cell r="F48">
            <v>29164.7</v>
          </cell>
          <cell r="G48">
            <v>29164.7</v>
          </cell>
        </row>
        <row r="49">
          <cell r="A49" t="str">
            <v>Totals</v>
          </cell>
          <cell r="D49">
            <v>908487</v>
          </cell>
          <cell r="F49">
            <v>1258885.0699999998</v>
          </cell>
        </row>
        <row r="50">
          <cell r="A50" t="str">
            <v>Cost/Area Affected</v>
          </cell>
          <cell r="D50">
            <v>3.2445964285714286</v>
          </cell>
          <cell r="F50">
            <v>4.4960181071428567</v>
          </cell>
        </row>
        <row r="51">
          <cell r="A51" t="str">
            <v>Cost/Seats Affected</v>
          </cell>
          <cell r="D51">
            <v>2625.684971098266</v>
          </cell>
          <cell r="F51">
            <v>3638.3961560693638</v>
          </cell>
        </row>
      </sheetData>
      <sheetData sheetId="7">
        <row r="7">
          <cell r="S7">
            <v>36598</v>
          </cell>
        </row>
        <row r="9">
          <cell r="S9">
            <v>43934</v>
          </cell>
          <cell r="AD9">
            <v>43934</v>
          </cell>
        </row>
        <row r="12">
          <cell r="J12">
            <v>23788</v>
          </cell>
        </row>
        <row r="13">
          <cell r="J13">
            <v>0</v>
          </cell>
        </row>
        <row r="14">
          <cell r="J14">
            <v>0</v>
          </cell>
        </row>
        <row r="15">
          <cell r="J15">
            <v>0</v>
          </cell>
        </row>
        <row r="16">
          <cell r="J16">
            <v>23788</v>
          </cell>
        </row>
      </sheetData>
      <sheetData sheetId="8">
        <row r="14">
          <cell r="J14">
            <v>0</v>
          </cell>
          <cell r="L14">
            <v>23788</v>
          </cell>
        </row>
        <row r="15">
          <cell r="J15">
            <v>0</v>
          </cell>
          <cell r="L15">
            <v>0</v>
          </cell>
        </row>
        <row r="16">
          <cell r="J16">
            <v>0</v>
          </cell>
          <cell r="L16">
            <v>0</v>
          </cell>
        </row>
        <row r="17">
          <cell r="J17">
            <v>0</v>
          </cell>
          <cell r="L17">
            <v>0</v>
          </cell>
        </row>
        <row r="18">
          <cell r="J18">
            <v>0</v>
          </cell>
          <cell r="L18">
            <v>23788</v>
          </cell>
        </row>
        <row r="19">
          <cell r="J19">
            <v>0</v>
          </cell>
        </row>
        <row r="24">
          <cell r="L24">
            <v>0</v>
          </cell>
        </row>
        <row r="33">
          <cell r="J33">
            <v>0</v>
          </cell>
        </row>
        <row r="34">
          <cell r="J34">
            <v>0</v>
          </cell>
        </row>
        <row r="35">
          <cell r="J35">
            <v>0</v>
          </cell>
        </row>
        <row r="36">
          <cell r="J36">
            <v>0</v>
          </cell>
        </row>
        <row r="37">
          <cell r="J37">
            <v>0</v>
          </cell>
        </row>
        <row r="40">
          <cell r="L40">
            <v>0</v>
          </cell>
        </row>
        <row r="47">
          <cell r="L47">
            <v>0</v>
          </cell>
        </row>
        <row r="52">
          <cell r="L52">
            <v>0</v>
          </cell>
        </row>
        <row r="53">
          <cell r="L53">
            <v>0</v>
          </cell>
        </row>
      </sheetData>
      <sheetData sheetId="9">
        <row r="5">
          <cell r="H5">
            <v>0</v>
          </cell>
        </row>
        <row r="19">
          <cell r="H19">
            <v>0</v>
          </cell>
        </row>
        <row r="32">
          <cell r="H32">
            <v>0</v>
          </cell>
        </row>
        <row r="37">
          <cell r="D37" t="b">
            <v>0</v>
          </cell>
        </row>
        <row r="38">
          <cell r="D38" t="str">
            <v>Non-refundable</v>
          </cell>
        </row>
        <row r="39">
          <cell r="D39">
            <v>0</v>
          </cell>
        </row>
        <row r="40">
          <cell r="D40" t="str">
            <v>none</v>
          </cell>
        </row>
        <row r="59">
          <cell r="H59">
            <v>0</v>
          </cell>
        </row>
        <row r="66">
          <cell r="H66">
            <v>1</v>
          </cell>
        </row>
      </sheetData>
      <sheetData sheetId="10">
        <row r="9">
          <cell r="Z9">
            <v>0</v>
          </cell>
        </row>
        <row r="12">
          <cell r="J12">
            <v>0</v>
          </cell>
        </row>
        <row r="13">
          <cell r="J13">
            <v>0</v>
          </cell>
        </row>
        <row r="14">
          <cell r="J14">
            <v>0</v>
          </cell>
        </row>
        <row r="15">
          <cell r="J15">
            <v>0</v>
          </cell>
        </row>
        <row r="16">
          <cell r="J16">
            <v>0</v>
          </cell>
        </row>
        <row r="27">
          <cell r="W27">
            <v>0</v>
          </cell>
        </row>
      </sheetData>
      <sheetData sheetId="11">
        <row r="5">
          <cell r="H5">
            <v>0</v>
          </cell>
        </row>
        <row r="19">
          <cell r="H19">
            <v>0</v>
          </cell>
        </row>
        <row r="32">
          <cell r="H32">
            <v>0</v>
          </cell>
        </row>
        <row r="37">
          <cell r="D37" t="b">
            <v>0</v>
          </cell>
        </row>
        <row r="38">
          <cell r="D38" t="str">
            <v>Non-refundable</v>
          </cell>
        </row>
        <row r="39">
          <cell r="D39">
            <v>0</v>
          </cell>
        </row>
        <row r="40">
          <cell r="D40" t="str">
            <v>none</v>
          </cell>
        </row>
        <row r="59">
          <cell r="H59">
            <v>0</v>
          </cell>
        </row>
        <row r="66">
          <cell r="H66">
            <v>1</v>
          </cell>
        </row>
      </sheetData>
      <sheetData sheetId="12">
        <row r="12">
          <cell r="L12">
            <v>0</v>
          </cell>
        </row>
        <row r="22">
          <cell r="J22">
            <v>0</v>
          </cell>
        </row>
        <row r="23">
          <cell r="J23">
            <v>0</v>
          </cell>
        </row>
        <row r="24">
          <cell r="J24">
            <v>0</v>
          </cell>
        </row>
        <row r="25">
          <cell r="J25">
            <v>0</v>
          </cell>
        </row>
        <row r="26">
          <cell r="J26">
            <v>0</v>
          </cell>
        </row>
        <row r="29">
          <cell r="L29">
            <v>0</v>
          </cell>
        </row>
        <row r="42">
          <cell r="L42">
            <v>0</v>
          </cell>
        </row>
      </sheetData>
      <sheetData sheetId="13">
        <row r="13">
          <cell r="R13">
            <v>40179</v>
          </cell>
        </row>
        <row r="17">
          <cell r="B17" t="str">
            <v>Asset 1</v>
          </cell>
          <cell r="C17" t="str">
            <v>Land</v>
          </cell>
        </row>
        <row r="18">
          <cell r="B18" t="str">
            <v>Asset 2</v>
          </cell>
          <cell r="C18" t="str">
            <v>Building</v>
          </cell>
        </row>
        <row r="19">
          <cell r="B19" t="str">
            <v>Asset 3</v>
          </cell>
          <cell r="C19" t="str">
            <v>Building</v>
          </cell>
        </row>
        <row r="20">
          <cell r="B20" t="str">
            <v>Asset 4</v>
          </cell>
          <cell r="C20" t="str">
            <v>Installations</v>
          </cell>
        </row>
        <row r="21">
          <cell r="B21" t="str">
            <v>Asset 5</v>
          </cell>
          <cell r="C21" t="str">
            <v>Installations</v>
          </cell>
        </row>
        <row r="22">
          <cell r="B22" t="str">
            <v>Asset 6</v>
          </cell>
          <cell r="C22" t="str">
            <v>Furn. &amp; Equip.</v>
          </cell>
        </row>
        <row r="23">
          <cell r="B23" t="str">
            <v>Asset 7</v>
          </cell>
          <cell r="C23" t="str">
            <v>Technology</v>
          </cell>
        </row>
        <row r="25">
          <cell r="T25">
            <v>0</v>
          </cell>
          <cell r="V25">
            <v>0</v>
          </cell>
        </row>
        <row r="28">
          <cell r="N28">
            <v>40179</v>
          </cell>
        </row>
        <row r="35">
          <cell r="Q35">
            <v>0</v>
          </cell>
          <cell r="T35">
            <v>0</v>
          </cell>
        </row>
        <row r="36">
          <cell r="Q36">
            <v>0</v>
          </cell>
        </row>
        <row r="37">
          <cell r="Q37">
            <v>0</v>
          </cell>
        </row>
        <row r="38">
          <cell r="Q38">
            <v>0</v>
          </cell>
        </row>
        <row r="39">
          <cell r="Q39">
            <v>0</v>
          </cell>
        </row>
        <row r="40">
          <cell r="T40">
            <v>0</v>
          </cell>
        </row>
        <row r="51">
          <cell r="R51">
            <v>40179</v>
          </cell>
        </row>
        <row r="61">
          <cell r="T61">
            <v>0</v>
          </cell>
          <cell r="V61">
            <v>0</v>
          </cell>
        </row>
        <row r="64">
          <cell r="N64">
            <v>40179</v>
          </cell>
        </row>
        <row r="71">
          <cell r="Q71">
            <v>0</v>
          </cell>
          <cell r="T71">
            <v>0</v>
          </cell>
        </row>
        <row r="72">
          <cell r="Q72">
            <v>0</v>
          </cell>
        </row>
        <row r="73">
          <cell r="Q73">
            <v>0</v>
          </cell>
        </row>
        <row r="74">
          <cell r="Q74">
            <v>0</v>
          </cell>
        </row>
        <row r="75">
          <cell r="Q75">
            <v>0</v>
          </cell>
        </row>
        <row r="76">
          <cell r="T76">
            <v>0</v>
          </cell>
        </row>
        <row r="178">
          <cell r="C178" t="str">
            <v>Land</v>
          </cell>
        </row>
        <row r="179">
          <cell r="C179" t="str">
            <v>Building</v>
          </cell>
        </row>
        <row r="180">
          <cell r="C180" t="str">
            <v>Installations</v>
          </cell>
        </row>
        <row r="181">
          <cell r="C181" t="str">
            <v>Furn. &amp; Equip.</v>
          </cell>
        </row>
        <row r="182">
          <cell r="C182" t="str">
            <v>Technology</v>
          </cell>
        </row>
      </sheetData>
      <sheetData sheetId="14">
        <row r="5">
          <cell r="W5">
            <v>0</v>
          </cell>
          <cell r="AD5">
            <v>0</v>
          </cell>
        </row>
        <row r="6">
          <cell r="W6">
            <v>0</v>
          </cell>
          <cell r="AD6">
            <v>0</v>
          </cell>
        </row>
        <row r="11">
          <cell r="J11">
            <v>0</v>
          </cell>
        </row>
        <row r="12">
          <cell r="J12">
            <v>0</v>
          </cell>
          <cell r="S12">
            <v>0</v>
          </cell>
          <cell r="W12">
            <v>0</v>
          </cell>
        </row>
        <row r="13">
          <cell r="J13">
            <v>0</v>
          </cell>
        </row>
        <row r="14">
          <cell r="J14">
            <v>0</v>
          </cell>
        </row>
        <row r="15">
          <cell r="J15">
            <v>0</v>
          </cell>
        </row>
        <row r="17">
          <cell r="S17" t="str">
            <v>Monthly in Advance</v>
          </cell>
        </row>
        <row r="34">
          <cell r="W34">
            <v>0</v>
          </cell>
        </row>
        <row r="36">
          <cell r="S36">
            <v>0</v>
          </cell>
        </row>
      </sheetData>
      <sheetData sheetId="15">
        <row r="8">
          <cell r="O8">
            <v>0</v>
          </cell>
        </row>
        <row r="28">
          <cell r="O28">
            <v>0</v>
          </cell>
        </row>
        <row r="35">
          <cell r="D35">
            <v>0</v>
          </cell>
        </row>
        <row r="37">
          <cell r="D37">
            <v>0</v>
          </cell>
        </row>
      </sheetData>
      <sheetData sheetId="16">
        <row r="5">
          <cell r="W5">
            <v>0</v>
          </cell>
        </row>
        <row r="6">
          <cell r="W6">
            <v>0</v>
          </cell>
        </row>
        <row r="19">
          <cell r="J19">
            <v>0</v>
          </cell>
        </row>
        <row r="20">
          <cell r="J20">
            <v>0</v>
          </cell>
        </row>
        <row r="21">
          <cell r="J21">
            <v>0</v>
          </cell>
        </row>
        <row r="22">
          <cell r="J22">
            <v>0</v>
          </cell>
        </row>
        <row r="23">
          <cell r="J23">
            <v>0</v>
          </cell>
        </row>
        <row r="24">
          <cell r="W24">
            <v>0</v>
          </cell>
        </row>
      </sheetData>
      <sheetData sheetId="17">
        <row r="2">
          <cell r="Q2">
            <v>7.5999999999999998E-2</v>
          </cell>
        </row>
        <row r="3">
          <cell r="L3">
            <v>40179</v>
          </cell>
          <cell r="Q3" t="b">
            <v>1</v>
          </cell>
        </row>
        <row r="4">
          <cell r="Q4" t="b">
            <v>0</v>
          </cell>
        </row>
        <row r="11">
          <cell r="AQ11">
            <v>0</v>
          </cell>
        </row>
        <row r="12">
          <cell r="S12">
            <v>0</v>
          </cell>
        </row>
      </sheetData>
      <sheetData sheetId="18">
        <row r="6">
          <cell r="J6">
            <v>0</v>
          </cell>
        </row>
        <row r="8">
          <cell r="J8" t="b">
            <v>0</v>
          </cell>
        </row>
        <row r="11">
          <cell r="J11">
            <v>0</v>
          </cell>
        </row>
        <row r="22">
          <cell r="J22">
            <v>0</v>
          </cell>
        </row>
        <row r="29">
          <cell r="F29" t="str">
            <v>Refundable</v>
          </cell>
        </row>
        <row r="30">
          <cell r="F30" t="str">
            <v>Non-interest bearing</v>
          </cell>
        </row>
        <row r="31">
          <cell r="F31" t="str">
            <v>n/a</v>
          </cell>
        </row>
        <row r="54">
          <cell r="H54">
            <v>0</v>
          </cell>
          <cell r="J54">
            <v>0</v>
          </cell>
        </row>
        <row r="64">
          <cell r="J64">
            <v>1.004471698917043</v>
          </cell>
        </row>
        <row r="66">
          <cell r="J66">
            <v>0</v>
          </cell>
        </row>
      </sheetData>
      <sheetData sheetId="19"/>
      <sheetData sheetId="20"/>
      <sheetData sheetId="21"/>
      <sheetData sheetId="22"/>
      <sheetData sheetId="23">
        <row r="1">
          <cell r="D1">
            <v>0</v>
          </cell>
          <cell r="AT1">
            <v>40909</v>
          </cell>
        </row>
        <row r="5">
          <cell r="P5" t="b">
            <v>1</v>
          </cell>
        </row>
        <row r="7">
          <cell r="V7">
            <v>1</v>
          </cell>
        </row>
        <row r="9">
          <cell r="Y9" t="str">
            <v>Cum CPI</v>
          </cell>
        </row>
        <row r="10">
          <cell r="Y10" t="str">
            <v>at start</v>
          </cell>
        </row>
        <row r="11">
          <cell r="Y11" t="str">
            <v>of month</v>
          </cell>
        </row>
        <row r="13">
          <cell r="U13">
            <v>0</v>
          </cell>
          <cell r="Y13">
            <v>0</v>
          </cell>
        </row>
        <row r="14">
          <cell r="U14">
            <v>0</v>
          </cell>
          <cell r="Y14">
            <v>0</v>
          </cell>
        </row>
      </sheetData>
      <sheetData sheetId="24">
        <row r="1">
          <cell r="D1">
            <v>0</v>
          </cell>
        </row>
      </sheetData>
      <sheetData sheetId="25"/>
      <sheetData sheetId="26"/>
      <sheetData sheetId="27"/>
      <sheetData sheetId="28"/>
      <sheetData sheetId="29"/>
      <sheetData sheetId="30"/>
      <sheetData sheetId="31"/>
      <sheetData sheetId="32"/>
      <sheetData sheetId="33">
        <row r="256">
          <cell r="F256" t="str">
            <v>pb08579</v>
          </cell>
        </row>
      </sheetData>
      <sheetData sheetId="34"/>
      <sheetData sheetId="35"/>
      <sheetData sheetId="36"/>
      <sheetData sheetId="37"/>
      <sheetData sheetId="38"/>
      <sheetData sheetId="39"/>
      <sheetData sheetId="40">
        <row r="31">
          <cell r="Q31" t="b">
            <v>0</v>
          </cell>
        </row>
        <row r="36">
          <cell r="Q36" t="b">
            <v>0</v>
          </cell>
        </row>
        <row r="41">
          <cell r="Q41" t="b">
            <v>0</v>
          </cell>
        </row>
        <row r="43">
          <cell r="N43">
            <v>50</v>
          </cell>
        </row>
        <row r="49">
          <cell r="Q49" t="b">
            <v>0</v>
          </cell>
        </row>
        <row r="53">
          <cell r="Q53">
            <v>0</v>
          </cell>
        </row>
        <row r="58">
          <cell r="Q58" t="b">
            <v>0</v>
          </cell>
        </row>
      </sheetData>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Data"/>
      <sheetName val="STANDARD EQUIPMENT ID"/>
      <sheetName val="Floor ID"/>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nked Cells (hidden)"/>
      <sheetName val="General Information"/>
      <sheetName val="Building 1 Data"/>
      <sheetName val="Building 2 Data"/>
      <sheetName val="Building 3 Data"/>
      <sheetName val="Building 4 Data"/>
      <sheetName val="Building 5 Data"/>
      <sheetName val="Building 6 Data"/>
      <sheetName val="Building 7 Data"/>
      <sheetName val="Building 8 Data"/>
      <sheetName val="Building 9 Data"/>
      <sheetName val="Building 10 Data"/>
      <sheetName val="WWTP Energy Usage"/>
      <sheetName val="WTP Energy Usage"/>
      <sheetName val="Energy Usage Reports"/>
      <sheetName val="Water Systems Reports"/>
      <sheetName val="Calculations"/>
      <sheetName val="Summary Report"/>
      <sheetName val="Overall Summary"/>
    </sheetNames>
    <sheetDataSet>
      <sheetData sheetId="0"/>
      <sheetData sheetId="1" refreshError="1">
        <row r="2">
          <cell r="I2">
            <v>1</v>
          </cell>
          <cell r="J2">
            <v>1</v>
          </cell>
        </row>
        <row r="3">
          <cell r="G3">
            <v>2005</v>
          </cell>
          <cell r="I3">
            <v>2</v>
          </cell>
          <cell r="J3">
            <v>2</v>
          </cell>
        </row>
        <row r="4">
          <cell r="G4">
            <v>2006</v>
          </cell>
          <cell r="I4">
            <v>3</v>
          </cell>
          <cell r="J4">
            <v>3</v>
          </cell>
        </row>
        <row r="5">
          <cell r="G5">
            <v>2007</v>
          </cell>
          <cell r="I5">
            <v>4</v>
          </cell>
          <cell r="J5">
            <v>4</v>
          </cell>
        </row>
        <row r="6">
          <cell r="G6">
            <v>2008</v>
          </cell>
          <cell r="I6">
            <v>5</v>
          </cell>
          <cell r="J6">
            <v>5</v>
          </cell>
        </row>
        <row r="7">
          <cell r="G7">
            <v>2009</v>
          </cell>
          <cell r="I7">
            <v>6</v>
          </cell>
          <cell r="J7">
            <v>6</v>
          </cell>
        </row>
        <row r="8">
          <cell r="G8">
            <v>2010</v>
          </cell>
          <cell r="I8">
            <v>7</v>
          </cell>
          <cell r="J8">
            <v>7</v>
          </cell>
        </row>
        <row r="9">
          <cell r="G9">
            <v>2011</v>
          </cell>
          <cell r="I9">
            <v>8</v>
          </cell>
        </row>
        <row r="10">
          <cell r="G10">
            <v>2012</v>
          </cell>
          <cell r="I10">
            <v>9</v>
          </cell>
        </row>
        <row r="11">
          <cell r="C11" t="str">
            <v>TGAL</v>
          </cell>
          <cell r="G11">
            <v>2013</v>
          </cell>
          <cell r="I11">
            <v>10</v>
          </cell>
        </row>
        <row r="12">
          <cell r="C12" t="str">
            <v>MGAL</v>
          </cell>
          <cell r="G12">
            <v>2014</v>
          </cell>
          <cell r="I12">
            <v>11</v>
          </cell>
        </row>
        <row r="13">
          <cell r="G13">
            <v>2015</v>
          </cell>
          <cell r="I13">
            <v>12</v>
          </cell>
        </row>
        <row r="14">
          <cell r="G14">
            <v>2016</v>
          </cell>
          <cell r="I14">
            <v>13</v>
          </cell>
        </row>
        <row r="15">
          <cell r="G15">
            <v>2017</v>
          </cell>
          <cell r="I15">
            <v>14</v>
          </cell>
        </row>
        <row r="16">
          <cell r="G16">
            <v>2018</v>
          </cell>
          <cell r="I16">
            <v>15</v>
          </cell>
        </row>
        <row r="17">
          <cell r="G17">
            <v>2019</v>
          </cell>
          <cell r="I17">
            <v>16</v>
          </cell>
        </row>
        <row r="18">
          <cell r="G18">
            <v>2020</v>
          </cell>
          <cell r="I18">
            <v>17</v>
          </cell>
        </row>
        <row r="19">
          <cell r="G19">
            <v>2021</v>
          </cell>
          <cell r="I19">
            <v>18</v>
          </cell>
        </row>
        <row r="20">
          <cell r="G20">
            <v>2022</v>
          </cell>
          <cell r="I20">
            <v>19</v>
          </cell>
        </row>
        <row r="21">
          <cell r="G21">
            <v>2023</v>
          </cell>
          <cell r="I21">
            <v>20</v>
          </cell>
        </row>
        <row r="22">
          <cell r="G22">
            <v>2024</v>
          </cell>
          <cell r="I22">
            <v>21</v>
          </cell>
        </row>
        <row r="23">
          <cell r="G23">
            <v>2025</v>
          </cell>
          <cell r="I23">
            <v>22</v>
          </cell>
        </row>
        <row r="24">
          <cell r="G24">
            <v>2026</v>
          </cell>
          <cell r="I24">
            <v>23</v>
          </cell>
        </row>
        <row r="25">
          <cell r="G25">
            <v>2027</v>
          </cell>
          <cell r="I25">
            <v>24</v>
          </cell>
        </row>
        <row r="26">
          <cell r="G26">
            <v>2028</v>
          </cell>
        </row>
        <row r="27">
          <cell r="G27">
            <v>2029</v>
          </cell>
        </row>
        <row r="28">
          <cell r="G28">
            <v>2030</v>
          </cell>
          <cell r="V28">
            <v>1</v>
          </cell>
        </row>
        <row r="29">
          <cell r="V29">
            <v>2</v>
          </cell>
        </row>
        <row r="30">
          <cell r="V30">
            <v>3</v>
          </cell>
        </row>
        <row r="31">
          <cell r="V31">
            <v>4</v>
          </cell>
        </row>
        <row r="32">
          <cell r="V32">
            <v>5</v>
          </cell>
        </row>
        <row r="33">
          <cell r="V33">
            <v>6</v>
          </cell>
        </row>
        <row r="34">
          <cell r="V34">
            <v>7</v>
          </cell>
        </row>
        <row r="35">
          <cell r="V35">
            <v>8</v>
          </cell>
        </row>
        <row r="36">
          <cell r="V36">
            <v>9</v>
          </cell>
        </row>
        <row r="37">
          <cell r="V37">
            <v>10</v>
          </cell>
        </row>
        <row r="46">
          <cell r="AD46" t="str">
            <v>Select Equipment</v>
          </cell>
        </row>
        <row r="47">
          <cell r="AD47" t="str">
            <v>Blower</v>
          </cell>
        </row>
        <row r="48">
          <cell r="AD48" t="str">
            <v>Compressor</v>
          </cell>
        </row>
        <row r="49">
          <cell r="AD49" t="str">
            <v>Drive</v>
          </cell>
        </row>
        <row r="50">
          <cell r="AD50" t="str">
            <v>Fan</v>
          </cell>
        </row>
        <row r="57">
          <cell r="D57" t="str">
            <v>Select Light Fixture</v>
          </cell>
          <cell r="E57" t="str">
            <v>Total</v>
          </cell>
        </row>
        <row r="58">
          <cell r="D58" t="str">
            <v>One F40T12 4' 40W Fluorescent Lamp, Electronic Ballast</v>
          </cell>
          <cell r="E58">
            <v>41</v>
          </cell>
        </row>
        <row r="59">
          <cell r="D59" t="str">
            <v>One F40T12 4' 40W Fluorescent Lamp, Magnetic Ballast</v>
          </cell>
          <cell r="E59">
            <v>51</v>
          </cell>
        </row>
        <row r="60">
          <cell r="D60" t="str">
            <v>Two F40T12 4' 40W Fluorescent Lamps, Electronic Ballast</v>
          </cell>
          <cell r="E60">
            <v>75</v>
          </cell>
        </row>
        <row r="61">
          <cell r="D61" t="str">
            <v>Two F40T12 4' 40W Fluorescent Lamps, Magnetic Ballast</v>
          </cell>
          <cell r="E61">
            <v>88</v>
          </cell>
        </row>
        <row r="62">
          <cell r="D62" t="str">
            <v>Three F40T12 4' 40W Fluorescent Lamps, Electronic Ballast</v>
          </cell>
          <cell r="E62">
            <v>110</v>
          </cell>
        </row>
        <row r="63">
          <cell r="D63" t="str">
            <v>Three F40T12 4' 40W Fluorescent Lamps, Magnetic Ballast</v>
          </cell>
          <cell r="E63">
            <v>135</v>
          </cell>
        </row>
        <row r="64">
          <cell r="D64" t="str">
            <v>Four F40T12 4' 40W Fluorescent Lamps, Electronic Ballast</v>
          </cell>
          <cell r="E64">
            <v>134</v>
          </cell>
        </row>
        <row r="65">
          <cell r="D65" t="str">
            <v>Four F40T12 4' 40W Fluorescent Lamps, Magnetic Ballast</v>
          </cell>
          <cell r="E65">
            <v>175</v>
          </cell>
        </row>
        <row r="66">
          <cell r="D66" t="str">
            <v>One F48T12 HO 4' 60W Fluorescent Lamp, ES Magnetic Ballast</v>
          </cell>
          <cell r="E66">
            <v>82</v>
          </cell>
        </row>
        <row r="67">
          <cell r="D67" t="str">
            <v>Two F48T12 HO 4' 60W Fluorescent Lamps, Electronic Ballast</v>
          </cell>
          <cell r="E67">
            <v>125</v>
          </cell>
        </row>
        <row r="68">
          <cell r="D68" t="str">
            <v>Two F48T12 HO 4' 60W Fluorescent Lamps, ES Magnetic Ballast</v>
          </cell>
          <cell r="E68">
            <v>142</v>
          </cell>
        </row>
        <row r="69">
          <cell r="D69" t="str">
            <v>Three F48T12 HO 4' 60W Fluorescent Lamps, ES Magnetic Ballast</v>
          </cell>
          <cell r="E69">
            <v>204</v>
          </cell>
        </row>
        <row r="70">
          <cell r="D70" t="str">
            <v>Four F48T12 HO 4' 60W Fluorescent Lamps, ES Magnetic Ballast</v>
          </cell>
          <cell r="E70">
            <v>263</v>
          </cell>
        </row>
        <row r="71">
          <cell r="D71" t="str">
            <v>Two F48T12 HO 4' 60W Fluorescent Lamps, ES Magnetic Ballast</v>
          </cell>
          <cell r="E71">
            <v>142</v>
          </cell>
        </row>
        <row r="72">
          <cell r="D72" t="str">
            <v>One F96T12 8' 60W ES Slim Fluorescent Lamp, Electronic Ballast</v>
          </cell>
          <cell r="E72">
            <v>69</v>
          </cell>
        </row>
        <row r="73">
          <cell r="D73" t="str">
            <v>One F96T12 8' 60W ES Slim Fluorescent Lamp, ES Magnetic Ballast</v>
          </cell>
          <cell r="E73">
            <v>77</v>
          </cell>
        </row>
        <row r="74">
          <cell r="D74" t="str">
            <v>Two F96T12 8' 60W ES Slim Fluorescent Lamps, Electronic Ballast</v>
          </cell>
          <cell r="E74">
            <v>109</v>
          </cell>
        </row>
        <row r="75">
          <cell r="D75" t="str">
            <v>Two F96T12 8' 60W ES Slim Fluorescent Lamps, ES Magnetic Ballast</v>
          </cell>
          <cell r="E75">
            <v>115</v>
          </cell>
        </row>
        <row r="76">
          <cell r="D76" t="str">
            <v>One F96T12 8' 75W Slim Fluorescent Lamp, Electronic Ballast</v>
          </cell>
          <cell r="E76">
            <v>84</v>
          </cell>
        </row>
        <row r="77">
          <cell r="D77" t="str">
            <v>One F96T12 8' 75W Slim Fluorescent Lamp, ES Magnetic Ballast</v>
          </cell>
          <cell r="E77">
            <v>95</v>
          </cell>
        </row>
        <row r="78">
          <cell r="D78" t="str">
            <v>Two F96T12 8' 75W Slim Fluorescent Lamps, Electronic Ballast</v>
          </cell>
          <cell r="E78">
            <v>134</v>
          </cell>
        </row>
        <row r="79">
          <cell r="D79" t="str">
            <v>Two F96T12 8' 75W Slim Fluorescent Lamps, ES Magnetic Ballast</v>
          </cell>
          <cell r="E79">
            <v>142</v>
          </cell>
        </row>
        <row r="80">
          <cell r="D80" t="str">
            <v>One F96T12 HO 8' 95W ES Fluorescent Lamp, ES Magnetic Ballast</v>
          </cell>
          <cell r="E80">
            <v>111</v>
          </cell>
        </row>
        <row r="81">
          <cell r="D81" t="str">
            <v>Two F96T12 HO 8' 95W ES Fluorescent Lamps, Electronic Ballast</v>
          </cell>
          <cell r="E81">
            <v>170</v>
          </cell>
        </row>
        <row r="82">
          <cell r="D82" t="str">
            <v>Two F96T12 HO 8' 95W ES Fluorescent Lamps, ES Magnetic Ballast</v>
          </cell>
          <cell r="E82">
            <v>209</v>
          </cell>
        </row>
        <row r="83">
          <cell r="D83" t="str">
            <v>One F96T12 HO 8' 110W Fluorescent Lamp, Electronic Ballast</v>
          </cell>
          <cell r="E83">
            <v>119</v>
          </cell>
        </row>
        <row r="84">
          <cell r="D84" t="str">
            <v>One F96T12 HO 8' 110W Fluorescent Lamp, ES Magnetic Ballast</v>
          </cell>
          <cell r="E84">
            <v>133</v>
          </cell>
        </row>
        <row r="85">
          <cell r="D85" t="str">
            <v>Two F96T12 HO 8' 110W Fluorescent Lamps, Electronic Ballast</v>
          </cell>
          <cell r="E85">
            <v>208</v>
          </cell>
        </row>
        <row r="86">
          <cell r="D86" t="str">
            <v>Two F96T12 HO 8' 110W Fluorescent Lamps, ES Magnetic Ballast</v>
          </cell>
          <cell r="E86">
            <v>246</v>
          </cell>
        </row>
        <row r="87">
          <cell r="D87" t="str">
            <v>One F28T8 4' 28W Fluorescent Lamp, Electronic Ballast</v>
          </cell>
          <cell r="E87">
            <v>25</v>
          </cell>
        </row>
        <row r="88">
          <cell r="D88" t="str">
            <v>Two F28T8 4' 28W Fluorescent Lamps, Electronic Ballast</v>
          </cell>
          <cell r="E88">
            <v>49</v>
          </cell>
        </row>
        <row r="89">
          <cell r="D89" t="str">
            <v>Three F28T8 4' 28W Fluorescent Lamps, Electronic Ballast</v>
          </cell>
          <cell r="E89">
            <v>72</v>
          </cell>
        </row>
        <row r="90">
          <cell r="D90" t="str">
            <v>Four F28T8 4' 28W Fluorescent Lamps, Electronic Ballast</v>
          </cell>
          <cell r="E90">
            <v>98</v>
          </cell>
        </row>
        <row r="91">
          <cell r="D91" t="str">
            <v>One F32T8 4' 32W Fluorescent Lamp, Electronic Ballast</v>
          </cell>
          <cell r="E91">
            <v>33</v>
          </cell>
        </row>
        <row r="92">
          <cell r="D92" t="str">
            <v>Two F32T8 4' 32W Fluorescent Lamps, Electronic Ballast</v>
          </cell>
          <cell r="E92">
            <v>62</v>
          </cell>
        </row>
        <row r="93">
          <cell r="D93" t="str">
            <v>Three F32T8 4' 32W Fluorescent Lamps, Electronic Ballast</v>
          </cell>
          <cell r="E93">
            <v>86</v>
          </cell>
        </row>
        <row r="94">
          <cell r="D94" t="str">
            <v>Four F32T8 4' 32W Fluorescent Lamps, Electronic Ballast</v>
          </cell>
          <cell r="E94">
            <v>107</v>
          </cell>
        </row>
        <row r="95">
          <cell r="D95" t="str">
            <v>Six F32T8 4' 32W Fluorescent Lamps, Electronic Ballast</v>
          </cell>
          <cell r="E95">
            <v>172</v>
          </cell>
        </row>
        <row r="96">
          <cell r="D96" t="str">
            <v>Eight F32T8 4' 32W Fluorescent Lamps, Electronic Ballast</v>
          </cell>
          <cell r="E96">
            <v>214</v>
          </cell>
        </row>
        <row r="97">
          <cell r="D97" t="str">
            <v>One F96T8 8' 59W Fluorescent Lamp, Electronic Ballast</v>
          </cell>
          <cell r="E97">
            <v>75</v>
          </cell>
        </row>
        <row r="98">
          <cell r="D98" t="str">
            <v>Two F96T8 8' 59W Fluorescent Lamps, Electronic Ballast</v>
          </cell>
          <cell r="E98">
            <v>124</v>
          </cell>
        </row>
        <row r="99">
          <cell r="D99" t="str">
            <v>One F96T8 HO 8' 86W Fluorescent Lamp, Electronic Ballast</v>
          </cell>
          <cell r="E99">
            <v>88</v>
          </cell>
        </row>
        <row r="100">
          <cell r="D100" t="str">
            <v>Two F96T8 HO 8' 86W Fluorescent Lamps, Electronic Ballast</v>
          </cell>
          <cell r="E100">
            <v>150</v>
          </cell>
        </row>
        <row r="101">
          <cell r="D101" t="str">
            <v>One F28T5 4' 28W Fluorescent Lamp, Electronic Ballast</v>
          </cell>
          <cell r="E101">
            <v>32</v>
          </cell>
        </row>
        <row r="102">
          <cell r="D102" t="str">
            <v>Two F28T5 4' 28W Fluorescent Lamps, Electronic Ballast</v>
          </cell>
          <cell r="E102">
            <v>64</v>
          </cell>
        </row>
        <row r="103">
          <cell r="D103" t="str">
            <v>One F54T5 HO 4' 54W Fluorescent Lamp, Electronic Ballast</v>
          </cell>
          <cell r="E103">
            <v>63</v>
          </cell>
        </row>
        <row r="104">
          <cell r="D104" t="str">
            <v>Two F54T5 HO 4' 54W Fluorescent Lamps, Electronic Ballast</v>
          </cell>
          <cell r="E104">
            <v>120</v>
          </cell>
        </row>
        <row r="105">
          <cell r="D105" t="str">
            <v>Four F54T5 HO 4' 54W Fluorescent Lamps, Electronic Ballast</v>
          </cell>
          <cell r="E105">
            <v>236</v>
          </cell>
        </row>
        <row r="106">
          <cell r="D106" t="str">
            <v>One 50W Mercury Vapor Lamp, Magnetic Ballast</v>
          </cell>
          <cell r="E106">
            <v>75</v>
          </cell>
        </row>
        <row r="107">
          <cell r="D107" t="str">
            <v>One 75W Mercury Vapor Lamp, Magnetic Ballast</v>
          </cell>
          <cell r="E107">
            <v>95</v>
          </cell>
        </row>
        <row r="108">
          <cell r="D108" t="str">
            <v>One 175W Mercury Vapor Lamp, Magnetic Ballast</v>
          </cell>
          <cell r="E108">
            <v>205</v>
          </cell>
        </row>
        <row r="109">
          <cell r="D109" t="str">
            <v>One 250W Mercury Vapor Lamp, Magnetic Ballast</v>
          </cell>
          <cell r="E109">
            <v>285</v>
          </cell>
        </row>
        <row r="110">
          <cell r="D110" t="str">
            <v>One 400W Mercury Vapor Lamp, Magnetic Ballast</v>
          </cell>
          <cell r="E110">
            <v>454</v>
          </cell>
        </row>
        <row r="111">
          <cell r="D111" t="str">
            <v>One 1,000W Mercury Vapor Lamp, Magnetic Ballast</v>
          </cell>
          <cell r="E111">
            <v>1075</v>
          </cell>
        </row>
        <row r="112">
          <cell r="D112" t="str">
            <v>One 35W High Pressure Sodium Lamp, Magnetic Ballast</v>
          </cell>
          <cell r="E112">
            <v>45</v>
          </cell>
        </row>
        <row r="113">
          <cell r="D113" t="str">
            <v>One 50W High Pressure Sodium Lamp, Magnetic Ballast</v>
          </cell>
          <cell r="E113">
            <v>64</v>
          </cell>
        </row>
        <row r="114">
          <cell r="D114" t="str">
            <v>One 100W High Pressure Sodium Lamp, Magnetic Ballast</v>
          </cell>
          <cell r="E114">
            <v>130</v>
          </cell>
        </row>
        <row r="115">
          <cell r="D115" t="str">
            <v>One 150W High Pressure Sodium Lamp, Magnetic Ballast</v>
          </cell>
          <cell r="E115">
            <v>188</v>
          </cell>
        </row>
        <row r="116">
          <cell r="D116" t="str">
            <v>One 250W High Pressure Sodium Lamp, Magnetic Ballast</v>
          </cell>
          <cell r="E116">
            <v>295</v>
          </cell>
        </row>
        <row r="117">
          <cell r="D117" t="str">
            <v>One 400W High Pressure Sodium Lamp, Magnetic Ballast</v>
          </cell>
          <cell r="E117">
            <v>465</v>
          </cell>
        </row>
        <row r="118">
          <cell r="D118" t="str">
            <v>One 1,000W High Pressure Sodium Lamp, Magnetic Ballast</v>
          </cell>
          <cell r="E118">
            <v>1100</v>
          </cell>
        </row>
        <row r="119">
          <cell r="D119" t="str">
            <v>One 50W Metal Halide Lamp, Electronic Ballast</v>
          </cell>
          <cell r="E119">
            <v>56</v>
          </cell>
        </row>
        <row r="120">
          <cell r="D120" t="str">
            <v>One 50W Metal Halide Lamp, Magnetic Ballast</v>
          </cell>
          <cell r="E120">
            <v>64</v>
          </cell>
        </row>
        <row r="121">
          <cell r="D121" t="str">
            <v>One 100W Metal Halide Lamp, Electronic Ballast</v>
          </cell>
          <cell r="E121">
            <v>110</v>
          </cell>
        </row>
        <row r="122">
          <cell r="D122" t="str">
            <v>One 100W Metal Halide Lamp, Magnetic Ballast</v>
          </cell>
          <cell r="E122">
            <v>130</v>
          </cell>
        </row>
        <row r="123">
          <cell r="D123" t="str">
            <v>One 150W Metal Halide Lamp, Magnetic Ballast</v>
          </cell>
          <cell r="E123">
            <v>185</v>
          </cell>
        </row>
        <row r="124">
          <cell r="D124" t="str">
            <v>One 175W Metal Halide Lamp, Electronic Ballast</v>
          </cell>
          <cell r="E124">
            <v>190</v>
          </cell>
        </row>
        <row r="125">
          <cell r="D125" t="str">
            <v>One 175W Metal Halide Lamp, Magnetic Ballast</v>
          </cell>
          <cell r="E125">
            <v>210</v>
          </cell>
        </row>
        <row r="126">
          <cell r="D126" t="str">
            <v>One 250W Metal Halide Lamp, Magnetic Ballast</v>
          </cell>
          <cell r="E126">
            <v>295</v>
          </cell>
        </row>
        <row r="127">
          <cell r="D127" t="str">
            <v>One 400W Metal Halide Lamp, Electronic Ballast</v>
          </cell>
          <cell r="E127">
            <v>460</v>
          </cell>
        </row>
        <row r="128">
          <cell r="D128" t="str">
            <v>One 400W Metal Halide Lamp, Magnetic Ballast</v>
          </cell>
          <cell r="E128">
            <v>460</v>
          </cell>
        </row>
        <row r="129">
          <cell r="D129" t="str">
            <v>One 1,000W Metal Halide Lamp, Electronic Ballast</v>
          </cell>
          <cell r="E129">
            <v>1035</v>
          </cell>
        </row>
        <row r="130">
          <cell r="D130" t="str">
            <v>One 1,000W Metal Halide Lamp, Magnetic Ballast</v>
          </cell>
          <cell r="E130">
            <v>1080</v>
          </cell>
        </row>
        <row r="131">
          <cell r="D131" t="str">
            <v>One 50W Pulse Start Metal Halide Lamp, ES Magnetic Ballast</v>
          </cell>
          <cell r="E131">
            <v>60</v>
          </cell>
        </row>
        <row r="132">
          <cell r="D132" t="str">
            <v>One 100W Pulse Start Metal Halide Lamp, ES Magnetic Ballast</v>
          </cell>
          <cell r="E132">
            <v>118</v>
          </cell>
        </row>
        <row r="133">
          <cell r="D133" t="str">
            <v>One 150W Pulse Start Metal Halide Lamp, ES Magnetic Ballast</v>
          </cell>
          <cell r="E133">
            <v>170</v>
          </cell>
        </row>
        <row r="134">
          <cell r="D134" t="str">
            <v>One 175W Pulse Start Metal Halide Lamp, ES Magnetic Ballast</v>
          </cell>
          <cell r="E134">
            <v>189</v>
          </cell>
        </row>
        <row r="135">
          <cell r="D135" t="str">
            <v>One 250W Pulse Start Metal Halide Lamp, ES Magnetic Ballast</v>
          </cell>
          <cell r="E135">
            <v>275</v>
          </cell>
        </row>
        <row r="136">
          <cell r="D136" t="str">
            <v>One 400W Pulse Start Metal Halide Lamp, Electronic Ballast</v>
          </cell>
          <cell r="E136">
            <v>415</v>
          </cell>
        </row>
        <row r="137">
          <cell r="D137" t="str">
            <v>One 400W Pulse Start Metal Halide Lamp, ES Magnetic Ballast</v>
          </cell>
          <cell r="E137">
            <v>435</v>
          </cell>
        </row>
        <row r="138">
          <cell r="D138" t="str">
            <v>One 1,000W Pulse Start Metal Halide Lamp, Electronic Ballast</v>
          </cell>
          <cell r="E138">
            <v>1035</v>
          </cell>
        </row>
        <row r="139">
          <cell r="D139" t="str">
            <v>One 1,000W Pulse Start Metal Halide Lamp, Magnetic Ballast</v>
          </cell>
          <cell r="E139">
            <v>1080</v>
          </cell>
        </row>
        <row r="140">
          <cell r="D140" t="str">
            <v>Exit Sign with LED Lamps</v>
          </cell>
          <cell r="E140">
            <v>5</v>
          </cell>
        </row>
        <row r="141">
          <cell r="D141" t="str">
            <v>Exit Sign with two 9W Compact Flourescent Lamps (CFLs)</v>
          </cell>
          <cell r="E141">
            <v>21</v>
          </cell>
        </row>
        <row r="142">
          <cell r="D142" t="str">
            <v>Exit Sign with two 20W Incandescent Lamps</v>
          </cell>
          <cell r="E142">
            <v>40</v>
          </cell>
        </row>
      </sheetData>
      <sheetData sheetId="2" refreshError="1">
        <row r="1">
          <cell r="J1" t="str">
            <v>Drinking Water Systems</v>
          </cell>
        </row>
        <row r="289">
          <cell r="B289">
            <v>2011</v>
          </cell>
        </row>
        <row r="290">
          <cell r="E290">
            <v>2248000</v>
          </cell>
          <cell r="H290">
            <v>227497.48</v>
          </cell>
        </row>
      </sheetData>
      <sheetData sheetId="3" refreshError="1">
        <row r="11">
          <cell r="F11" t="str">
            <v>Yes</v>
          </cell>
          <cell r="K11" t="str">
            <v>10</v>
          </cell>
        </row>
      </sheetData>
      <sheetData sheetId="4"/>
      <sheetData sheetId="5"/>
      <sheetData sheetId="6"/>
      <sheetData sheetId="7"/>
      <sheetData sheetId="8"/>
      <sheetData sheetId="9"/>
      <sheetData sheetId="10"/>
      <sheetData sheetId="11"/>
      <sheetData sheetId="12"/>
      <sheetData sheetId="13" refreshError="1">
        <row r="30">
          <cell r="B30" t="str">
            <v>Lighting</v>
          </cell>
          <cell r="K30">
            <v>12.77</v>
          </cell>
          <cell r="L30">
            <v>111865.2</v>
          </cell>
          <cell r="M30">
            <v>11320.752268548044</v>
          </cell>
          <cell r="N30">
            <v>4.9762099644128116E-2</v>
          </cell>
        </row>
        <row r="31">
          <cell r="B31" t="str">
            <v>Non Process HVAC</v>
          </cell>
          <cell r="K31">
            <v>7.36</v>
          </cell>
          <cell r="L31">
            <v>64473.600000000006</v>
          </cell>
          <cell r="M31">
            <v>6524.7248783487557</v>
          </cell>
          <cell r="N31">
            <v>2.8680427046263349E-2</v>
          </cell>
        </row>
        <row r="32">
          <cell r="B32" t="str">
            <v>Influent Pumping</v>
          </cell>
          <cell r="K32">
            <v>18.014204545454543</v>
          </cell>
          <cell r="L32">
            <v>84666.761363636353</v>
          </cell>
          <cell r="M32">
            <v>8568.2717304219914</v>
          </cell>
          <cell r="N32">
            <v>3.7663150072791973E-2</v>
          </cell>
        </row>
        <row r="33">
          <cell r="B33" t="str">
            <v>Primary Treatment</v>
          </cell>
          <cell r="K33">
            <v>4.3219803370786511</v>
          </cell>
          <cell r="L33">
            <v>37860.547752808983</v>
          </cell>
          <cell r="M33">
            <v>3831.4854115585886</v>
          </cell>
          <cell r="N33">
            <v>1.6841880672957731E-2</v>
          </cell>
        </row>
        <row r="34">
          <cell r="B34" t="str">
            <v>Primary Treatment</v>
          </cell>
          <cell r="K34">
            <v>1.84895008605852</v>
          </cell>
          <cell r="L34">
            <v>16196.802753872635</v>
          </cell>
          <cell r="M34">
            <v>1639.1155740938991</v>
          </cell>
          <cell r="N34">
            <v>7.204983431438005E-3</v>
          </cell>
        </row>
        <row r="35">
          <cell r="B35" t="str">
            <v>Primary Treatment</v>
          </cell>
          <cell r="K35">
            <v>3.5523809523809526</v>
          </cell>
          <cell r="L35">
            <v>7779.7142857142862</v>
          </cell>
          <cell r="M35">
            <v>787.30667042704636</v>
          </cell>
          <cell r="N35">
            <v>3.4607269954245044E-3</v>
          </cell>
        </row>
        <row r="36">
          <cell r="B36" t="str">
            <v>Primary Treatment</v>
          </cell>
          <cell r="K36">
            <v>5.4900432900432907</v>
          </cell>
          <cell r="L36">
            <v>48092.77922077923</v>
          </cell>
          <cell r="M36">
            <v>4866.9866899126509</v>
          </cell>
          <cell r="N36">
            <v>2.1393585062624211E-2</v>
          </cell>
        </row>
        <row r="37">
          <cell r="B37" t="str">
            <v>Secondary Treatment</v>
          </cell>
          <cell r="K37">
            <v>134.80830280830278</v>
          </cell>
          <cell r="L37">
            <v>1180920.7326007325</v>
          </cell>
          <cell r="M37">
            <v>119509.11510072087</v>
          </cell>
          <cell r="N37">
            <v>0.52532061058751445</v>
          </cell>
        </row>
        <row r="38">
          <cell r="B38" t="str">
            <v>Secondary Treatment</v>
          </cell>
          <cell r="K38">
            <v>134.80830280830278</v>
          </cell>
          <cell r="L38">
            <v>60663.736263736253</v>
          </cell>
          <cell r="M38">
            <v>6139.1668716123731</v>
          </cell>
          <cell r="N38">
            <v>2.6985647804153138E-2</v>
          </cell>
        </row>
        <row r="39">
          <cell r="B39" t="str">
            <v>Secondary Treatment</v>
          </cell>
          <cell r="K39">
            <v>12.917748917748918</v>
          </cell>
          <cell r="L39">
            <v>113159.48051948052</v>
          </cell>
          <cell r="M39">
            <v>11451.733388029765</v>
          </cell>
          <cell r="N39">
            <v>5.033784720617461E-2</v>
          </cell>
        </row>
        <row r="40">
          <cell r="B40" t="str">
            <v>Secondary Treatment</v>
          </cell>
          <cell r="K40">
            <v>10.571947674418604</v>
          </cell>
          <cell r="L40">
            <v>92610.261627906977</v>
          </cell>
          <cell r="M40">
            <v>9372.1535331359155</v>
          </cell>
          <cell r="N40">
            <v>4.1196735599602748E-2</v>
          </cell>
        </row>
        <row r="41">
          <cell r="B41" t="str">
            <v>Secondary Treatment</v>
          </cell>
          <cell r="K41">
            <v>3.2529069767441858</v>
          </cell>
          <cell r="L41">
            <v>4749.2441860465115</v>
          </cell>
          <cell r="M41">
            <v>480.62325810953411</v>
          </cell>
          <cell r="N41">
            <v>2.1126531076719355E-3</v>
          </cell>
        </row>
        <row r="42">
          <cell r="B42" t="str">
            <v>Fixed Film Treatment</v>
          </cell>
          <cell r="K42">
            <v>27.241927303465765</v>
          </cell>
          <cell r="L42">
            <v>238639.28317836011</v>
          </cell>
          <cell r="M42">
            <v>24150.282718898274</v>
          </cell>
          <cell r="N42">
            <v>0.10615626475905698</v>
          </cell>
        </row>
        <row r="43">
          <cell r="B43" t="str">
            <v>Anaerobic Digestion</v>
          </cell>
          <cell r="K43">
            <v>3.6568627450980395</v>
          </cell>
          <cell r="L43">
            <v>32034.117647058825</v>
          </cell>
          <cell r="M43">
            <v>3241.8509958760733</v>
          </cell>
          <cell r="N43">
            <v>1.4250052334100901E-2</v>
          </cell>
        </row>
        <row r="44">
          <cell r="B44" t="str">
            <v>Anaerobic Digestion</v>
          </cell>
          <cell r="K44">
            <v>6.357954545454545</v>
          </cell>
          <cell r="L44">
            <v>55695.681818181816</v>
          </cell>
          <cell r="M44">
            <v>5636.4000269209</v>
          </cell>
          <cell r="N44">
            <v>2.4775659171789064E-2</v>
          </cell>
        </row>
        <row r="45">
          <cell r="B45" t="str">
            <v>Anaerobic Digestion</v>
          </cell>
          <cell r="K45">
            <v>7.2</v>
          </cell>
          <cell r="L45">
            <v>18000</v>
          </cell>
          <cell r="M45">
            <v>1821.5990391459077</v>
          </cell>
          <cell r="N45">
            <v>8.0071174377224202E-3</v>
          </cell>
        </row>
        <row r="46">
          <cell r="B46" t="str">
            <v>Effluent Pumping/Storage</v>
          </cell>
          <cell r="K46">
            <v>4.6112637362637363</v>
          </cell>
          <cell r="L46">
            <v>20363.340659340658</v>
          </cell>
          <cell r="M46">
            <v>2060.7689877142075</v>
          </cell>
          <cell r="N46">
            <v>9.0584255602049191E-3</v>
          </cell>
        </row>
        <row r="47">
          <cell r="B47" t="str">
            <v>Anaerobic Digestion</v>
          </cell>
          <cell r="K47">
            <v>1.4361497326203208</v>
          </cell>
          <cell r="L47">
            <v>12580.67165775401</v>
          </cell>
          <cell r="M47">
            <v>1273.1633001986033</v>
          </cell>
          <cell r="N47">
            <v>5.5963841893923536E-3</v>
          </cell>
        </row>
        <row r="48">
          <cell r="B48" t="str">
            <v>Anaerobic Digestion</v>
          </cell>
          <cell r="K48">
            <v>1.5957219251336896</v>
          </cell>
          <cell r="L48">
            <v>13978.524064171121</v>
          </cell>
          <cell r="M48">
            <v>1414.625889109559</v>
          </cell>
          <cell r="N48">
            <v>6.2182046548803918E-3</v>
          </cell>
        </row>
        <row r="49">
          <cell r="B49" t="str">
            <v>Internal Plant Pumping</v>
          </cell>
          <cell r="K49">
            <v>5</v>
          </cell>
          <cell r="L49">
            <v>21900</v>
          </cell>
          <cell r="M49">
            <v>2216.2788309608545</v>
          </cell>
          <cell r="N49">
            <v>9.7419928825622781E-3</v>
          </cell>
        </row>
        <row r="51">
          <cell r="L51">
            <v>2236230.4795995811</v>
          </cell>
          <cell r="M51">
            <v>226306.40516374377</v>
          </cell>
        </row>
        <row r="52">
          <cell r="L52">
            <v>2248000</v>
          </cell>
          <cell r="M52">
            <v>227497.48000000004</v>
          </cell>
        </row>
      </sheetData>
      <sheetData sheetId="14" refreshError="1">
        <row r="29">
          <cell r="B29" t="str">
            <v>Chemical Mix and Feed</v>
          </cell>
          <cell r="K29">
            <v>7.3034965034965031</v>
          </cell>
          <cell r="L29">
            <v>6427.0769230769229</v>
          </cell>
          <cell r="M29">
            <v>650.41984153298665</v>
          </cell>
          <cell r="N29">
            <v>2.8590199835751436E-3</v>
          </cell>
        </row>
        <row r="30">
          <cell r="B30" t="str">
            <v>Chemical Mix and Feed</v>
          </cell>
          <cell r="K30">
            <v>7.3034965034965031</v>
          </cell>
          <cell r="L30">
            <v>6427.0769230769229</v>
          </cell>
          <cell r="M30">
            <v>650.41984153298665</v>
          </cell>
          <cell r="N30">
            <v>2.8590199835751436E-3</v>
          </cell>
        </row>
        <row r="31">
          <cell r="B31" t="str">
            <v>Decarbonation</v>
          </cell>
          <cell r="K31">
            <v>4.8129032258064521</v>
          </cell>
          <cell r="L31">
            <v>25364.000000000004</v>
          </cell>
          <cell r="M31">
            <v>2566.8354460498226</v>
          </cell>
          <cell r="N31">
            <v>1.1282918149466194E-2</v>
          </cell>
        </row>
        <row r="32">
          <cell r="B32" t="str">
            <v>Low Service Pumping</v>
          </cell>
          <cell r="K32">
            <v>7.3034965034965031</v>
          </cell>
          <cell r="L32">
            <v>63978.629370629365</v>
          </cell>
          <cell r="M32">
            <v>6474.6338770783668</v>
          </cell>
          <cell r="N32">
            <v>2.8460244381952566E-2</v>
          </cell>
        </row>
        <row r="33">
          <cell r="B33" t="str">
            <v>Low Service Pumping</v>
          </cell>
          <cell r="K33">
            <v>4.8129032258064521</v>
          </cell>
          <cell r="L33">
            <v>42161.032258064522</v>
          </cell>
          <cell r="M33">
            <v>4266.6942139272196</v>
          </cell>
          <cell r="N33">
            <v>1.8754907588106995E-2</v>
          </cell>
        </row>
        <row r="34">
          <cell r="B34" t="str">
            <v>Clarification</v>
          </cell>
          <cell r="K34">
            <v>5.4299421009098428</v>
          </cell>
          <cell r="L34">
            <v>47566.292803970224</v>
          </cell>
          <cell r="M34">
            <v>4813.7062926358367</v>
          </cell>
          <cell r="N34">
            <v>2.1159382919915579E-2</v>
          </cell>
        </row>
        <row r="35">
          <cell r="B35" t="str">
            <v>Clarification</v>
          </cell>
          <cell r="K35">
            <v>29.989381067961165</v>
          </cell>
          <cell r="L35">
            <v>262706.97815533984</v>
          </cell>
          <cell r="M35">
            <v>26585.932165816223</v>
          </cell>
          <cell r="N35">
            <v>0.11686253476661025</v>
          </cell>
        </row>
        <row r="36">
          <cell r="B36" t="str">
            <v>Distribution Pumping</v>
          </cell>
          <cell r="K36">
            <v>69.011757246376817</v>
          </cell>
          <cell r="L36">
            <v>604542.99347826093</v>
          </cell>
          <cell r="M36">
            <v>61179.718669021713</v>
          </cell>
          <cell r="N36">
            <v>0.26892481916292749</v>
          </cell>
        </row>
        <row r="37">
          <cell r="B37" t="str">
            <v>Distribution Pumping</v>
          </cell>
          <cell r="K37">
            <v>105.68333333333335</v>
          </cell>
          <cell r="L37">
            <v>126820.00000000001</v>
          </cell>
          <cell r="M37">
            <v>12834.177230249114</v>
          </cell>
          <cell r="N37">
            <v>5.6414590747330969E-2</v>
          </cell>
        </row>
        <row r="38">
          <cell r="B38" t="str">
            <v>Filtration</v>
          </cell>
          <cell r="K38">
            <v>5199.6543778801843</v>
          </cell>
          <cell r="L38">
            <v>473168.54838709679</v>
          </cell>
          <cell r="M38">
            <v>47884.631838666632</v>
          </cell>
          <cell r="N38">
            <v>0.21048422970956263</v>
          </cell>
        </row>
        <row r="39">
          <cell r="B39" t="str">
            <v>Filtration</v>
          </cell>
          <cell r="K39">
            <v>3665.9695357833671</v>
          </cell>
          <cell r="L39">
            <v>43991.634429400408</v>
          </cell>
          <cell r="M39">
            <v>4451.9510559474338</v>
          </cell>
          <cell r="N39">
            <v>1.956923239742011E-2</v>
          </cell>
        </row>
        <row r="40">
          <cell r="B40" t="str">
            <v>Non Process HVAC</v>
          </cell>
          <cell r="K40">
            <v>12.77</v>
          </cell>
          <cell r="L40">
            <v>111865.2</v>
          </cell>
          <cell r="M40">
            <v>11320.752268548044</v>
          </cell>
          <cell r="N40">
            <v>4.9762099644128116E-2</v>
          </cell>
        </row>
        <row r="41">
          <cell r="B41" t="str">
            <v>Lighting</v>
          </cell>
          <cell r="K41">
            <v>7.36</v>
          </cell>
          <cell r="L41">
            <v>64473.600000000006</v>
          </cell>
          <cell r="M41">
            <v>6524.7248783487557</v>
          </cell>
          <cell r="N41">
            <v>2.8680427046263349E-2</v>
          </cell>
        </row>
        <row r="43">
          <cell r="L43">
            <v>1879493.0627289158</v>
          </cell>
          <cell r="M43">
            <v>190204.59761935513</v>
          </cell>
        </row>
        <row r="44">
          <cell r="L44">
            <v>2248000</v>
          </cell>
          <cell r="M44">
            <v>227497.48000000004</v>
          </cell>
        </row>
      </sheetData>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General Information"/>
      <sheetName val="Building Utility Data"/>
      <sheetName val="Authorisation Tab"/>
      <sheetName val="Building Op. Characteristics"/>
      <sheetName val="Building Activity Hrs"/>
      <sheetName val="Building Primary Services"/>
      <sheetName val="Plant Start Up-Stut Down"/>
      <sheetName val="Pre-Assessment Questionnaire "/>
      <sheetName val="Asset Register-Ratings"/>
      <sheetName val="Additional Asse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Inputs"/>
      <sheetName val="Register of Opportunities"/>
      <sheetName val="Example"/>
      <sheetName val="Version"/>
    </sheetNames>
    <sheetDataSet>
      <sheetData sheetId="0"/>
      <sheetData sheetId="1" refreshError="1">
        <row r="5">
          <cell r="V5" t="str">
            <v>Electricity</v>
          </cell>
          <cell r="W5" t="str">
            <v>No / Low</v>
          </cell>
          <cell r="X5" t="str">
            <v>Electrical</v>
          </cell>
          <cell r="Z5" t="str">
            <v>Organisational</v>
          </cell>
          <cell r="AA5" t="str">
            <v>Low (no downtime)</v>
          </cell>
          <cell r="AB5" t="str">
            <v>Many</v>
          </cell>
        </row>
        <row r="6">
          <cell r="V6" t="str">
            <v>Natural Gas</v>
          </cell>
          <cell r="W6" t="str">
            <v>Medium</v>
          </cell>
          <cell r="X6" t="str">
            <v>Thermal</v>
          </cell>
          <cell r="Z6" t="str">
            <v>Technical</v>
          </cell>
          <cell r="AA6" t="str">
            <v>N/a</v>
          </cell>
          <cell r="AB6" t="str">
            <v>N/a</v>
          </cell>
        </row>
        <row r="7">
          <cell r="V7" t="str">
            <v>LPG</v>
          </cell>
          <cell r="W7" t="str">
            <v>High</v>
          </cell>
          <cell r="X7" t="str">
            <v>Fleet</v>
          </cell>
          <cell r="Z7" t="str">
            <v>People</v>
          </cell>
          <cell r="AA7" t="str">
            <v>Medium (some downtime)</v>
          </cell>
          <cell r="AB7" t="str">
            <v>Some</v>
          </cell>
        </row>
        <row r="8">
          <cell r="V8" t="str">
            <v>Oil</v>
          </cell>
          <cell r="X8" t="str">
            <v>Combination</v>
          </cell>
          <cell r="AA8" t="str">
            <v>N/a</v>
          </cell>
          <cell r="AB8" t="str">
            <v>N/a</v>
          </cell>
        </row>
        <row r="9">
          <cell r="V9" t="str">
            <v>Transport Fuels</v>
          </cell>
          <cell r="AA9" t="str">
            <v>High (allot of downtime)</v>
          </cell>
          <cell r="AB9" t="str">
            <v>Few</v>
          </cell>
        </row>
        <row r="10">
          <cell r="V10" t="str">
            <v>Other</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v>0</v>
          </cell>
        </row>
        <row r="5">
          <cell r="F5" t="str">
            <v>GPRO Eligible Customer List (BGÉ)</v>
          </cell>
          <cell r="H5">
            <v>0</v>
          </cell>
        </row>
        <row r="6">
          <cell r="F6" t="str">
            <v>LIEN 2004 Primary Energy Breakdown (SEI)</v>
          </cell>
          <cell r="H6">
            <v>0</v>
          </cell>
        </row>
        <row r="7">
          <cell r="F7">
            <v>0</v>
          </cell>
          <cell r="H7">
            <v>0</v>
          </cell>
        </row>
        <row r="8">
          <cell r="F8">
            <v>0</v>
          </cell>
          <cell r="H8">
            <v>0</v>
          </cell>
        </row>
        <row r="9">
          <cell r="F9">
            <v>0</v>
          </cell>
          <cell r="H9">
            <v>0</v>
          </cell>
        </row>
        <row r="10">
          <cell r="F10">
            <v>0</v>
          </cell>
          <cell r="H10">
            <v>0</v>
          </cell>
        </row>
        <row r="11">
          <cell r="F11">
            <v>0</v>
          </cell>
          <cell r="H11">
            <v>0</v>
          </cell>
        </row>
        <row r="12">
          <cell r="F12">
            <v>0</v>
          </cell>
          <cell r="H12">
            <v>0</v>
          </cell>
        </row>
        <row r="13">
          <cell r="F13">
            <v>0</v>
          </cell>
          <cell r="H13">
            <v>0</v>
          </cell>
        </row>
        <row r="14">
          <cell r="F14">
            <v>0</v>
          </cell>
          <cell r="H14">
            <v>0</v>
          </cell>
        </row>
        <row r="15">
          <cell r="F15">
            <v>0</v>
          </cell>
          <cell r="H15">
            <v>0</v>
          </cell>
        </row>
        <row r="16">
          <cell r="F16">
            <v>0</v>
          </cell>
          <cell r="H16">
            <v>0</v>
          </cell>
        </row>
        <row r="17">
          <cell r="F17">
            <v>0</v>
          </cell>
          <cell r="H17">
            <v>0</v>
          </cell>
        </row>
        <row r="18">
          <cell r="F18">
            <v>0</v>
          </cell>
          <cell r="H18">
            <v>0</v>
          </cell>
        </row>
        <row r="19">
          <cell r="F19">
            <v>0</v>
          </cell>
          <cell r="H19">
            <v>0</v>
          </cell>
        </row>
        <row r="20">
          <cell r="F20">
            <v>0</v>
          </cell>
          <cell r="H20">
            <v>0</v>
          </cell>
        </row>
        <row r="21">
          <cell r="F21">
            <v>0</v>
          </cell>
          <cell r="H21">
            <v>0</v>
          </cell>
        </row>
        <row r="22">
          <cell r="F22">
            <v>0</v>
          </cell>
          <cell r="H22">
            <v>0</v>
          </cell>
        </row>
        <row r="23">
          <cell r="F23">
            <v>0</v>
          </cell>
          <cell r="H23">
            <v>0</v>
          </cell>
        </row>
        <row r="24">
          <cell r="F24">
            <v>0</v>
          </cell>
          <cell r="H24">
            <v>0</v>
          </cell>
        </row>
        <row r="25">
          <cell r="F25">
            <v>0</v>
          </cell>
          <cell r="H25">
            <v>0</v>
          </cell>
        </row>
        <row r="26">
          <cell r="F26">
            <v>0</v>
          </cell>
          <cell r="H26">
            <v>0</v>
          </cell>
        </row>
        <row r="27">
          <cell r="F27">
            <v>0</v>
          </cell>
          <cell r="H27">
            <v>0</v>
          </cell>
        </row>
        <row r="28">
          <cell r="F28">
            <v>0</v>
          </cell>
          <cell r="H28">
            <v>0</v>
          </cell>
        </row>
        <row r="29">
          <cell r="F29">
            <v>0</v>
          </cell>
          <cell r="H29">
            <v>0</v>
          </cell>
        </row>
        <row r="30">
          <cell r="F30">
            <v>0</v>
          </cell>
          <cell r="H30">
            <v>0</v>
          </cell>
        </row>
        <row r="31">
          <cell r="F31">
            <v>0</v>
          </cell>
          <cell r="H31">
            <v>0</v>
          </cell>
        </row>
        <row r="32">
          <cell r="F32">
            <v>0</v>
          </cell>
          <cell r="H32">
            <v>0</v>
          </cell>
        </row>
        <row r="33">
          <cell r="F33">
            <v>0</v>
          </cell>
          <cell r="H33">
            <v>0</v>
          </cell>
        </row>
        <row r="34">
          <cell r="F34">
            <v>0</v>
          </cell>
          <cell r="H34">
            <v>0</v>
          </cell>
        </row>
        <row r="35">
          <cell r="F35">
            <v>0</v>
          </cell>
          <cell r="H35">
            <v>0</v>
          </cell>
        </row>
        <row r="36">
          <cell r="F36">
            <v>0</v>
          </cell>
          <cell r="H36">
            <v>0</v>
          </cell>
        </row>
        <row r="37">
          <cell r="F37">
            <v>0</v>
          </cell>
          <cell r="H37">
            <v>0</v>
          </cell>
        </row>
        <row r="38">
          <cell r="F38">
            <v>0</v>
          </cell>
          <cell r="H38">
            <v>0</v>
          </cell>
        </row>
        <row r="39">
          <cell r="F39">
            <v>0</v>
          </cell>
          <cell r="H39">
            <v>0</v>
          </cell>
        </row>
        <row r="40">
          <cell r="F40">
            <v>0</v>
          </cell>
          <cell r="H40">
            <v>0</v>
          </cell>
        </row>
        <row r="41">
          <cell r="F41">
            <v>0</v>
          </cell>
          <cell r="H41">
            <v>0</v>
          </cell>
        </row>
        <row r="42">
          <cell r="F42">
            <v>0</v>
          </cell>
          <cell r="H42">
            <v>0</v>
          </cell>
        </row>
        <row r="43">
          <cell r="F43">
            <v>0</v>
          </cell>
          <cell r="H43">
            <v>0</v>
          </cell>
        </row>
        <row r="44">
          <cell r="F44">
            <v>0</v>
          </cell>
          <cell r="H44">
            <v>0</v>
          </cell>
        </row>
        <row r="45">
          <cell r="F45">
            <v>0</v>
          </cell>
          <cell r="H45">
            <v>0</v>
          </cell>
        </row>
        <row r="46">
          <cell r="F46">
            <v>0</v>
          </cell>
          <cell r="H46">
            <v>0</v>
          </cell>
        </row>
        <row r="47">
          <cell r="F47">
            <v>0</v>
          </cell>
          <cell r="H47">
            <v>0</v>
          </cell>
        </row>
        <row r="48">
          <cell r="F48">
            <v>0</v>
          </cell>
          <cell r="H48">
            <v>0</v>
          </cell>
        </row>
        <row r="49">
          <cell r="F49">
            <v>0</v>
          </cell>
          <cell r="H49">
            <v>0</v>
          </cell>
        </row>
        <row r="50">
          <cell r="F50">
            <v>0</v>
          </cell>
          <cell r="H50">
            <v>0</v>
          </cell>
        </row>
        <row r="51">
          <cell r="F51">
            <v>0</v>
          </cell>
          <cell r="H51">
            <v>0</v>
          </cell>
        </row>
        <row r="52">
          <cell r="F52">
            <v>0</v>
          </cell>
          <cell r="H52">
            <v>0</v>
          </cell>
        </row>
      </sheetData>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Lighting"/>
      <sheetName val="HVAC"/>
      <sheetName val="ICT"/>
      <sheetName val="Refrigeration"/>
      <sheetName val="Motors &amp; Drives"/>
      <sheetName val="Compressed Air"/>
      <sheetName val="Other Electrical Equipment"/>
      <sheetName val="Boilers"/>
      <sheetName val="Other Thermal"/>
      <sheetName val="Fleet"/>
      <sheetName val="Version"/>
    </sheetNames>
    <sheetDataSet>
      <sheetData sheetId="0"/>
      <sheetData sheetId="1" refreshError="1">
        <row r="5">
          <cell r="D5">
            <v>0</v>
          </cell>
        </row>
        <row r="6">
          <cell r="D6">
            <v>0</v>
          </cell>
        </row>
        <row r="7">
          <cell r="D7">
            <v>0</v>
          </cell>
        </row>
        <row r="8">
          <cell r="D8">
            <v>0</v>
          </cell>
        </row>
      </sheetData>
      <sheetData sheetId="2"/>
      <sheetData sheetId="3"/>
      <sheetData sheetId="4"/>
      <sheetData sheetId="5"/>
      <sheetData sheetId="6"/>
      <sheetData sheetId="7"/>
      <sheetData sheetId="8"/>
      <sheetData sheetId="9"/>
      <sheetData sheetId="10"/>
      <sheetData sheetId="11" refreshError="1">
        <row r="4">
          <cell r="AI4" t="str">
            <v>Diesel</v>
          </cell>
        </row>
        <row r="5">
          <cell r="AI5" t="str">
            <v>Petrol</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thewatercalculator.org.uk/calculator.asp" TargetMode="External"/><Relationship Id="rId2" Type="http://schemas.openxmlformats.org/officeDocument/2006/relationships/printerSettings" Target="../printerSettings/printerSettings3.bin"/><Relationship Id="rId3"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L121"/>
  <sheetViews>
    <sheetView view="pageBreakPreview" zoomScale="80" zoomScaleNormal="90" zoomScaleSheetLayoutView="80" zoomScalePageLayoutView="90" workbookViewId="0">
      <selection activeCell="C62" sqref="C62"/>
    </sheetView>
  </sheetViews>
  <sheetFormatPr baseColWidth="10" defaultColWidth="11" defaultRowHeight="16" x14ac:dyDescent="0.2"/>
  <cols>
    <col min="1" max="1" width="2.1640625" style="26" customWidth="1"/>
    <col min="2" max="2" width="10.6640625" style="26" customWidth="1"/>
    <col min="3" max="3" width="11.1640625" style="37" customWidth="1"/>
    <col min="4" max="4" width="33.6640625" style="39" customWidth="1"/>
    <col min="5" max="5" width="33.6640625" style="26" customWidth="1"/>
    <col min="6" max="6" width="10.5" style="26" customWidth="1"/>
    <col min="7" max="7" width="13.33203125" style="26" customWidth="1"/>
    <col min="8" max="12" width="0.1640625" style="26" customWidth="1"/>
    <col min="13" max="13" width="11" style="26" customWidth="1"/>
    <col min="14" max="16384" width="11" style="26"/>
  </cols>
  <sheetData>
    <row r="1" spans="1:12" ht="9.75" customHeight="1" x14ac:dyDescent="0.2">
      <c r="A1" s="22"/>
      <c r="B1" s="22"/>
      <c r="C1" s="23"/>
      <c r="D1" s="22"/>
      <c r="E1" s="22"/>
      <c r="F1" s="22"/>
      <c r="G1" s="22"/>
      <c r="H1" s="24"/>
      <c r="I1" s="24"/>
      <c r="J1" s="25"/>
      <c r="K1" s="25"/>
      <c r="L1" s="25"/>
    </row>
    <row r="2" spans="1:12" ht="20" customHeight="1" x14ac:dyDescent="0.2">
      <c r="A2" s="22"/>
      <c r="B2" s="645" t="s">
        <v>737</v>
      </c>
      <c r="C2" s="645"/>
      <c r="D2" s="645"/>
      <c r="E2" s="645"/>
      <c r="F2" s="645"/>
      <c r="G2" s="645"/>
      <c r="H2" s="27"/>
      <c r="I2" s="27"/>
      <c r="J2" s="25"/>
      <c r="K2" s="25"/>
      <c r="L2" s="25"/>
    </row>
    <row r="3" spans="1:12" ht="20" hidden="1" customHeight="1" thickBot="1" x14ac:dyDescent="0.25">
      <c r="A3" s="22"/>
      <c r="B3" s="22"/>
      <c r="C3" s="27"/>
      <c r="D3" s="27"/>
      <c r="E3" s="27"/>
      <c r="F3" s="27"/>
      <c r="G3" s="27"/>
      <c r="H3" s="27"/>
      <c r="I3" s="27"/>
      <c r="J3" s="25"/>
      <c r="K3" s="25"/>
      <c r="L3" s="25"/>
    </row>
    <row r="4" spans="1:12" ht="21" hidden="1" customHeight="1" x14ac:dyDescent="0.2">
      <c r="A4" s="28"/>
      <c r="B4" s="652" t="s">
        <v>187</v>
      </c>
      <c r="C4" s="653"/>
      <c r="D4" s="646">
        <f>Home!C3</f>
        <v>0</v>
      </c>
      <c r="E4" s="646"/>
      <c r="F4" s="646"/>
      <c r="G4" s="647"/>
      <c r="H4" s="28"/>
      <c r="I4" s="28"/>
      <c r="J4" s="25"/>
      <c r="K4" s="25"/>
      <c r="L4" s="25"/>
    </row>
    <row r="5" spans="1:12" ht="36.75" hidden="1" customHeight="1" x14ac:dyDescent="0.2">
      <c r="A5" s="28"/>
      <c r="B5" s="654" t="s">
        <v>186</v>
      </c>
      <c r="C5" s="655"/>
      <c r="D5" s="648" t="str">
        <f>Home!C4</f>
        <v>00/00/2018</v>
      </c>
      <c r="E5" s="648"/>
      <c r="F5" s="648"/>
      <c r="G5" s="649"/>
      <c r="H5" s="28"/>
      <c r="I5" s="28"/>
      <c r="J5" s="25"/>
      <c r="K5" s="25"/>
      <c r="L5" s="25"/>
    </row>
    <row r="6" spans="1:12" ht="20" hidden="1" customHeight="1" thickBot="1" x14ac:dyDescent="0.25">
      <c r="A6" s="28"/>
      <c r="B6" s="656" t="s">
        <v>185</v>
      </c>
      <c r="C6" s="657"/>
      <c r="D6" s="650">
        <f>Home!C5</f>
        <v>0</v>
      </c>
      <c r="E6" s="650"/>
      <c r="F6" s="650"/>
      <c r="G6" s="651"/>
      <c r="H6" s="28"/>
      <c r="I6" s="28"/>
      <c r="J6" s="25"/>
      <c r="K6" s="25"/>
      <c r="L6" s="25"/>
    </row>
    <row r="7" spans="1:12" ht="9.75" customHeight="1" x14ac:dyDescent="0.25">
      <c r="A7" s="22"/>
      <c r="B7" s="28"/>
      <c r="C7" s="29"/>
      <c r="D7" s="22"/>
      <c r="E7" s="22"/>
      <c r="F7" s="22"/>
      <c r="G7" s="22"/>
      <c r="H7" s="22"/>
      <c r="I7" s="22"/>
      <c r="J7" s="25"/>
      <c r="K7" s="25"/>
      <c r="L7" s="25"/>
    </row>
    <row r="8" spans="1:12" ht="51.75" customHeight="1" x14ac:dyDescent="0.2">
      <c r="A8" s="22"/>
      <c r="B8" s="542"/>
      <c r="C8" s="518" t="s">
        <v>117</v>
      </c>
      <c r="D8" s="528" t="s">
        <v>736</v>
      </c>
      <c r="E8" s="519"/>
      <c r="F8" s="529" t="s">
        <v>102</v>
      </c>
      <c r="G8" s="530" t="s">
        <v>103</v>
      </c>
      <c r="H8" s="531" t="s">
        <v>241</v>
      </c>
      <c r="I8" s="531" t="s">
        <v>316</v>
      </c>
      <c r="J8" s="25"/>
    </row>
    <row r="9" spans="1:12" ht="24" customHeight="1" x14ac:dyDescent="0.2">
      <c r="A9" s="22"/>
      <c r="B9" s="644" t="s">
        <v>0</v>
      </c>
      <c r="C9" s="49" t="s">
        <v>104</v>
      </c>
      <c r="D9" s="628" t="str">
        <f>Environment!C6</f>
        <v>LAND USE</v>
      </c>
      <c r="E9" s="628"/>
      <c r="F9" s="543">
        <v>100</v>
      </c>
      <c r="G9" s="543">
        <v>1</v>
      </c>
      <c r="H9" s="154">
        <f>K9/$K$66</f>
        <v>1.3333333333333334E-2</v>
      </c>
      <c r="I9" s="115">
        <f>(L9*100/$K$64)/100</f>
        <v>0</v>
      </c>
      <c r="J9" s="114" t="s">
        <v>732</v>
      </c>
      <c r="K9" s="26">
        <f>G9*F9</f>
        <v>100</v>
      </c>
      <c r="L9" s="114">
        <f>Environment!I120</f>
        <v>0</v>
      </c>
    </row>
    <row r="10" spans="1:12" ht="24" customHeight="1" x14ac:dyDescent="0.2">
      <c r="A10" s="22"/>
      <c r="B10" s="644"/>
      <c r="C10" s="49" t="s">
        <v>105</v>
      </c>
      <c r="D10" s="628" t="str">
        <f>Environment!C14</f>
        <v xml:space="preserve">RESIDENTIAL DENSITY </v>
      </c>
      <c r="E10" s="628"/>
      <c r="F10" s="543">
        <v>100</v>
      </c>
      <c r="G10" s="543">
        <v>2</v>
      </c>
      <c r="H10" s="154">
        <f t="shared" ref="H10:H61" si="0">K10/$K$66</f>
        <v>2.6666666666666668E-2</v>
      </c>
      <c r="I10" s="115">
        <f t="shared" ref="I10:I61" si="1">(L10*100/$K$64)/100</f>
        <v>0</v>
      </c>
      <c r="J10" s="527">
        <f>H23+H39+H44+H48</f>
        <v>0.16</v>
      </c>
      <c r="K10" s="26">
        <f t="shared" ref="K10:K61" si="2">G10*F10</f>
        <v>200</v>
      </c>
      <c r="L10" s="114">
        <f>Environment!I121</f>
        <v>0</v>
      </c>
    </row>
    <row r="11" spans="1:12" ht="24" customHeight="1" x14ac:dyDescent="0.2">
      <c r="A11" s="22"/>
      <c r="B11" s="644"/>
      <c r="C11" s="49" t="s">
        <v>106</v>
      </c>
      <c r="D11" s="637" t="str">
        <f>Environment!C22</f>
        <v>SURFACE WATER RUN-OFF</v>
      </c>
      <c r="E11" s="637"/>
      <c r="F11" s="544">
        <v>100</v>
      </c>
      <c r="G11" s="544">
        <v>1</v>
      </c>
      <c r="H11" s="154">
        <f t="shared" si="0"/>
        <v>1.3333333333333334E-2</v>
      </c>
      <c r="I11" s="115">
        <f t="shared" si="1"/>
        <v>0</v>
      </c>
      <c r="K11" s="26">
        <f t="shared" si="2"/>
        <v>100</v>
      </c>
      <c r="L11" s="114">
        <f>Environment!I122</f>
        <v>0</v>
      </c>
    </row>
    <row r="12" spans="1:12" ht="24" hidden="1" customHeight="1" x14ac:dyDescent="0.2">
      <c r="A12" s="22"/>
      <c r="B12" s="644"/>
      <c r="C12" s="49" t="s">
        <v>107</v>
      </c>
      <c r="D12" s="641">
        <f>Environment!C27</f>
        <v>0</v>
      </c>
      <c r="E12" s="641"/>
      <c r="F12" s="220">
        <v>0</v>
      </c>
      <c r="G12" s="221">
        <v>0</v>
      </c>
      <c r="H12" s="154">
        <f t="shared" si="0"/>
        <v>0</v>
      </c>
      <c r="I12" s="115">
        <f t="shared" si="1"/>
        <v>0</v>
      </c>
      <c r="K12" s="26">
        <f t="shared" si="2"/>
        <v>0</v>
      </c>
      <c r="L12" s="114">
        <f>Environment!I123</f>
        <v>0</v>
      </c>
    </row>
    <row r="13" spans="1:12" ht="24" customHeight="1" x14ac:dyDescent="0.2">
      <c r="A13" s="22"/>
      <c r="B13" s="644"/>
      <c r="C13" s="49" t="s">
        <v>108</v>
      </c>
      <c r="D13" s="639" t="str">
        <f>Environment!C28</f>
        <v>INTERNAL WATER USE*</v>
      </c>
      <c r="E13" s="639"/>
      <c r="F13" s="545">
        <v>100</v>
      </c>
      <c r="G13" s="545">
        <v>3</v>
      </c>
      <c r="H13" s="154">
        <f t="shared" si="0"/>
        <v>0.04</v>
      </c>
      <c r="I13" s="115">
        <f t="shared" si="1"/>
        <v>0</v>
      </c>
      <c r="J13" s="26" t="s">
        <v>361</v>
      </c>
      <c r="K13" s="26">
        <f t="shared" si="2"/>
        <v>300</v>
      </c>
      <c r="L13" s="114">
        <f>Environment!I124</f>
        <v>0</v>
      </c>
    </row>
    <row r="14" spans="1:12" ht="24" customHeight="1" x14ac:dyDescent="0.2">
      <c r="A14" s="22"/>
      <c r="B14" s="644"/>
      <c r="C14" s="49" t="s">
        <v>109</v>
      </c>
      <c r="D14" s="637" t="str">
        <f>Environment!C33</f>
        <v>EXTERNAL WATER USE</v>
      </c>
      <c r="E14" s="637"/>
      <c r="F14" s="544">
        <v>25</v>
      </c>
      <c r="G14" s="544">
        <v>1</v>
      </c>
      <c r="H14" s="154">
        <f>K14/$K$66</f>
        <v>3.3333333333333335E-3</v>
      </c>
      <c r="I14" s="115">
        <f t="shared" si="1"/>
        <v>0</v>
      </c>
      <c r="J14" s="526">
        <f>H9+H10+H11+H13+H14+H15+H16+H17+H20+H21+H22</f>
        <v>0.24333333333333335</v>
      </c>
      <c r="K14" s="26">
        <f t="shared" si="2"/>
        <v>25</v>
      </c>
      <c r="L14" s="114">
        <f>Environment!I125</f>
        <v>0</v>
      </c>
    </row>
    <row r="15" spans="1:12" ht="24" customHeight="1" x14ac:dyDescent="0.2">
      <c r="A15" s="22"/>
      <c r="B15" s="644"/>
      <c r="C15" s="49" t="s">
        <v>110</v>
      </c>
      <c r="D15" s="637" t="str">
        <f>Environment!C37</f>
        <v>ECOLOGY</v>
      </c>
      <c r="E15" s="637"/>
      <c r="F15" s="544">
        <v>100</v>
      </c>
      <c r="G15" s="544">
        <v>1</v>
      </c>
      <c r="H15" s="154">
        <f t="shared" si="0"/>
        <v>1.3333333333333334E-2</v>
      </c>
      <c r="I15" s="115">
        <f t="shared" si="1"/>
        <v>0</v>
      </c>
      <c r="K15" s="26">
        <f t="shared" si="2"/>
        <v>100</v>
      </c>
      <c r="L15" s="114">
        <f>Environment!I126</f>
        <v>0</v>
      </c>
    </row>
    <row r="16" spans="1:12" ht="24" customHeight="1" x14ac:dyDescent="0.2">
      <c r="A16" s="22"/>
      <c r="B16" s="644"/>
      <c r="C16" s="49" t="s">
        <v>111</v>
      </c>
      <c r="D16" s="639" t="str">
        <f>Environment!C48</f>
        <v>ENERGY USE *</v>
      </c>
      <c r="E16" s="639"/>
      <c r="F16" s="545">
        <v>100</v>
      </c>
      <c r="G16" s="545">
        <v>4</v>
      </c>
      <c r="H16" s="154">
        <f t="shared" si="0"/>
        <v>5.3333333333333337E-2</v>
      </c>
      <c r="I16" s="115">
        <f t="shared" si="1"/>
        <v>0</v>
      </c>
      <c r="J16" s="26" t="s">
        <v>733</v>
      </c>
      <c r="K16" s="26">
        <f t="shared" si="2"/>
        <v>400</v>
      </c>
      <c r="L16" s="114">
        <f>Environment!I127</f>
        <v>0</v>
      </c>
    </row>
    <row r="17" spans="1:12" ht="24" hidden="1" customHeight="1" x14ac:dyDescent="0.2">
      <c r="A17" s="22"/>
      <c r="B17" s="644"/>
      <c r="C17" s="49" t="s">
        <v>112</v>
      </c>
      <c r="D17" s="637" t="str">
        <f>Environment!C57</f>
        <v>WASTE MANAGEMENT</v>
      </c>
      <c r="E17" s="637"/>
      <c r="F17" s="544">
        <v>0</v>
      </c>
      <c r="G17" s="544">
        <v>0</v>
      </c>
      <c r="H17" s="154">
        <f t="shared" si="0"/>
        <v>0</v>
      </c>
      <c r="I17" s="115">
        <f t="shared" si="1"/>
        <v>0</v>
      </c>
      <c r="J17" s="526">
        <f>H28+H29+H31+H32+H33+H36+H37+H38</f>
        <v>0.16666666666666666</v>
      </c>
      <c r="K17" s="26">
        <f t="shared" si="2"/>
        <v>0</v>
      </c>
      <c r="L17" s="114">
        <f>Environment!I128</f>
        <v>0</v>
      </c>
    </row>
    <row r="18" spans="1:12" ht="24" customHeight="1" x14ac:dyDescent="0.2">
      <c r="A18" s="22"/>
      <c r="B18" s="644"/>
      <c r="C18" s="49" t="s">
        <v>741</v>
      </c>
      <c r="D18" s="637" t="str">
        <f>Environment!C58</f>
        <v>WASTE MANAGEMENT DURING CONSTRUCTION</v>
      </c>
      <c r="E18" s="637"/>
      <c r="F18" s="544">
        <v>100</v>
      </c>
      <c r="G18" s="544">
        <v>2</v>
      </c>
      <c r="H18" s="154">
        <f t="shared" si="0"/>
        <v>2.6666666666666668E-2</v>
      </c>
      <c r="I18" s="115"/>
      <c r="J18" s="526"/>
      <c r="K18" s="26">
        <f t="shared" si="2"/>
        <v>200</v>
      </c>
      <c r="L18" s="114"/>
    </row>
    <row r="19" spans="1:12" ht="24" customHeight="1" x14ac:dyDescent="0.2">
      <c r="A19" s="22"/>
      <c r="B19" s="644"/>
      <c r="C19" s="49" t="s">
        <v>742</v>
      </c>
      <c r="D19" s="637" t="str">
        <f>Environment!C64</f>
        <v>ORGANIC AND RECYCLED WASTE MANAGEMENT</v>
      </c>
      <c r="E19" s="637"/>
      <c r="F19" s="544">
        <v>100</v>
      </c>
      <c r="G19" s="544">
        <v>2</v>
      </c>
      <c r="H19" s="154">
        <f t="shared" si="0"/>
        <v>2.6666666666666668E-2</v>
      </c>
      <c r="I19" s="115"/>
      <c r="J19" s="526"/>
      <c r="K19" s="26">
        <f t="shared" si="2"/>
        <v>200</v>
      </c>
      <c r="L19" s="114"/>
    </row>
    <row r="20" spans="1:12" ht="24" customHeight="1" x14ac:dyDescent="0.2">
      <c r="A20" s="22"/>
      <c r="B20" s="644"/>
      <c r="C20" s="49" t="s">
        <v>113</v>
      </c>
      <c r="D20" s="637" t="str">
        <f>Environment!C70</f>
        <v>RESPONSIBLE PROCUREMENT OF TIMBER</v>
      </c>
      <c r="E20" s="637"/>
      <c r="F20" s="544">
        <v>100</v>
      </c>
      <c r="G20" s="544">
        <v>1</v>
      </c>
      <c r="H20" s="154">
        <f t="shared" si="0"/>
        <v>1.3333333333333334E-2</v>
      </c>
      <c r="I20" s="115">
        <f t="shared" si="1"/>
        <v>0</v>
      </c>
      <c r="K20" s="26">
        <f t="shared" si="2"/>
        <v>100</v>
      </c>
      <c r="L20" s="114">
        <f>Environment!I131</f>
        <v>0</v>
      </c>
    </row>
    <row r="21" spans="1:12" ht="24" customHeight="1" x14ac:dyDescent="0.2">
      <c r="A21" s="22"/>
      <c r="B21" s="644"/>
      <c r="C21" s="49" t="s">
        <v>114</v>
      </c>
      <c r="D21" s="637" t="str">
        <f>Environment!C77</f>
        <v>ENVIRONMENTAL PRODUCT DECLARATION</v>
      </c>
      <c r="E21" s="637"/>
      <c r="F21" s="544">
        <v>100</v>
      </c>
      <c r="G21" s="544">
        <v>2</v>
      </c>
      <c r="H21" s="154">
        <f t="shared" si="0"/>
        <v>2.6666666666666668E-2</v>
      </c>
      <c r="I21" s="115">
        <f t="shared" si="1"/>
        <v>0</v>
      </c>
      <c r="J21" s="26" t="s">
        <v>59</v>
      </c>
      <c r="K21" s="26">
        <f t="shared" si="2"/>
        <v>200</v>
      </c>
      <c r="L21" s="114">
        <f>Environment!I132</f>
        <v>0</v>
      </c>
    </row>
    <row r="22" spans="1:12" ht="24" customHeight="1" x14ac:dyDescent="0.2">
      <c r="A22" s="22"/>
      <c r="B22" s="644"/>
      <c r="C22" s="49" t="s">
        <v>115</v>
      </c>
      <c r="D22" s="637" t="str">
        <f>Environment!C84</f>
        <v>EMBODIED IMPACT OF MATERIALS</v>
      </c>
      <c r="E22" s="637"/>
      <c r="F22" s="544">
        <v>100</v>
      </c>
      <c r="G22" s="544">
        <v>3</v>
      </c>
      <c r="H22" s="154">
        <f t="shared" si="0"/>
        <v>0.04</v>
      </c>
      <c r="I22" s="115">
        <f t="shared" si="1"/>
        <v>0</v>
      </c>
      <c r="J22" s="526">
        <f>H42+H43+H45+H46+H47</f>
        <v>0.12000000000000001</v>
      </c>
      <c r="K22" s="26">
        <f t="shared" si="2"/>
        <v>300</v>
      </c>
      <c r="L22" s="114">
        <f>Environment!I133</f>
        <v>0</v>
      </c>
    </row>
    <row r="23" spans="1:12" ht="24" customHeight="1" x14ac:dyDescent="0.2">
      <c r="A23" s="22"/>
      <c r="B23" s="644"/>
      <c r="C23" s="49" t="s">
        <v>116</v>
      </c>
      <c r="D23" s="628" t="str">
        <f>Environment!C92</f>
        <v>TRANSPORT IMPACT</v>
      </c>
      <c r="E23" s="628"/>
      <c r="F23" s="543">
        <v>100</v>
      </c>
      <c r="G23" s="543">
        <v>4</v>
      </c>
      <c r="H23" s="154">
        <f t="shared" si="0"/>
        <v>5.3333333333333337E-2</v>
      </c>
      <c r="I23" s="115">
        <f t="shared" si="1"/>
        <v>0</v>
      </c>
      <c r="K23" s="26">
        <f t="shared" si="2"/>
        <v>400</v>
      </c>
      <c r="L23" s="114">
        <f>Environment!I134</f>
        <v>0</v>
      </c>
    </row>
    <row r="24" spans="1:12" ht="24" customHeight="1" x14ac:dyDescent="0.2">
      <c r="A24" s="22"/>
      <c r="B24" s="644"/>
      <c r="C24" s="49" t="s">
        <v>215</v>
      </c>
      <c r="D24" s="628" t="str">
        <f>Environment!C96</f>
        <v>DWELLING SIZE ADJUSTMENT FACTOR</v>
      </c>
      <c r="E24" s="628"/>
      <c r="F24" s="543">
        <v>0</v>
      </c>
      <c r="G24" s="543">
        <v>1</v>
      </c>
      <c r="H24" s="154"/>
      <c r="I24" s="115">
        <f t="shared" si="1"/>
        <v>0</v>
      </c>
      <c r="J24" s="26" t="s">
        <v>734</v>
      </c>
      <c r="K24" s="26">
        <f t="shared" si="2"/>
        <v>0</v>
      </c>
      <c r="L24" s="114">
        <f>Environment!I135</f>
        <v>0</v>
      </c>
    </row>
    <row r="25" spans="1:12" ht="24" customHeight="1" x14ac:dyDescent="0.2">
      <c r="A25" s="22"/>
      <c r="B25" s="607"/>
      <c r="C25" s="49" t="s">
        <v>748</v>
      </c>
      <c r="D25" s="639" t="str">
        <f>Environment!C102</f>
        <v>LOCAL AIR AND GROUND POLLUTION FROM COMBUSTION OF FUELS *</v>
      </c>
      <c r="E25" s="639"/>
      <c r="F25" s="545">
        <v>100</v>
      </c>
      <c r="G25" s="545">
        <v>1</v>
      </c>
      <c r="H25" s="154"/>
      <c r="I25" s="115"/>
      <c r="K25" s="26">
        <f t="shared" si="2"/>
        <v>100</v>
      </c>
      <c r="L25" s="114"/>
    </row>
    <row r="26" spans="1:12" ht="24" customHeight="1" x14ac:dyDescent="0.2">
      <c r="A26" s="22"/>
      <c r="B26" s="532"/>
      <c r="C26" s="49"/>
      <c r="D26" s="637" t="str">
        <f>Environment!C108</f>
        <v>INNOVATION / EXEMPLARY PERFORMANCE</v>
      </c>
      <c r="E26" s="637"/>
      <c r="F26" s="544">
        <v>300</v>
      </c>
      <c r="G26" s="544">
        <v>1</v>
      </c>
      <c r="H26" s="154">
        <f t="shared" si="0"/>
        <v>0.04</v>
      </c>
      <c r="I26" s="115">
        <f t="shared" si="1"/>
        <v>0</v>
      </c>
      <c r="K26" s="26">
        <f t="shared" si="2"/>
        <v>300</v>
      </c>
      <c r="L26" s="114">
        <f>Environment!I137</f>
        <v>0</v>
      </c>
    </row>
    <row r="27" spans="1:12" ht="18" x14ac:dyDescent="0.2">
      <c r="A27" s="22"/>
      <c r="B27" s="51"/>
      <c r="C27" s="534"/>
      <c r="D27" s="92"/>
      <c r="E27" s="92"/>
      <c r="F27" s="30"/>
      <c r="G27" s="535"/>
      <c r="H27" s="154"/>
      <c r="I27" s="115"/>
      <c r="J27" s="526">
        <f>H51+H53+H54+H55+H56+H58+H59+H60+H61</f>
        <v>0.12333333333333334</v>
      </c>
      <c r="K27" s="26">
        <f>SUM(K9:K26)</f>
        <v>3025</v>
      </c>
      <c r="L27" s="114">
        <f>SUM(L9:L26)</f>
        <v>0</v>
      </c>
    </row>
    <row r="28" spans="1:12" ht="24" customHeight="1" x14ac:dyDescent="0.2">
      <c r="A28" s="22"/>
      <c r="B28" s="643" t="s">
        <v>1</v>
      </c>
      <c r="C28" s="222" t="s">
        <v>122</v>
      </c>
      <c r="D28" s="639" t="str">
        <f>HealthWellbeing!C6</f>
        <v>INDOOR AIR QUALITY - VENTILATION*</v>
      </c>
      <c r="E28" s="639"/>
      <c r="F28" s="223">
        <v>100</v>
      </c>
      <c r="G28" s="546">
        <v>4</v>
      </c>
      <c r="H28" s="154">
        <f t="shared" si="0"/>
        <v>5.3333333333333337E-2</v>
      </c>
      <c r="I28" s="115">
        <f t="shared" si="1"/>
        <v>0</v>
      </c>
      <c r="J28" s="114"/>
      <c r="K28" s="26">
        <f t="shared" si="2"/>
        <v>400</v>
      </c>
      <c r="L28" s="114">
        <f>HealthWellbeing!I65</f>
        <v>0</v>
      </c>
    </row>
    <row r="29" spans="1:12" ht="24" customHeight="1" x14ac:dyDescent="0.2">
      <c r="A29" s="22"/>
      <c r="B29" s="643"/>
      <c r="C29" s="222" t="s">
        <v>123</v>
      </c>
      <c r="D29" s="639" t="str">
        <f>HealthWellbeing!C12</f>
        <v>DAYLIGHTING*</v>
      </c>
      <c r="E29" s="639"/>
      <c r="F29" s="223">
        <v>100</v>
      </c>
      <c r="G29" s="546">
        <v>3</v>
      </c>
      <c r="H29" s="154">
        <f t="shared" si="0"/>
        <v>0.04</v>
      </c>
      <c r="I29" s="115">
        <f t="shared" si="1"/>
        <v>0</v>
      </c>
      <c r="J29" s="526">
        <f>H9+H10+H13+H16+H23+H28+H29+H39+H42+H43+H44+H48+H51+H53+H56+H58</f>
        <v>0.54666666666666652</v>
      </c>
      <c r="K29" s="26">
        <f t="shared" si="2"/>
        <v>300</v>
      </c>
      <c r="L29" s="114">
        <f>HealthWellbeing!I66</f>
        <v>0</v>
      </c>
    </row>
    <row r="30" spans="1:12" ht="24" hidden="1" customHeight="1" x14ac:dyDescent="0.2">
      <c r="A30" s="22"/>
      <c r="B30" s="643"/>
      <c r="C30" s="222" t="s">
        <v>124</v>
      </c>
      <c r="D30" s="640" t="str">
        <f>HealthWellbeing!C19</f>
        <v>ACOUSTIC COMFORT</v>
      </c>
      <c r="E30" s="640"/>
      <c r="F30" s="223">
        <v>0</v>
      </c>
      <c r="G30" s="223">
        <v>0</v>
      </c>
      <c r="H30" s="154">
        <f t="shared" si="0"/>
        <v>0</v>
      </c>
      <c r="I30" s="115">
        <f t="shared" si="1"/>
        <v>0</v>
      </c>
      <c r="K30" s="26">
        <f t="shared" si="2"/>
        <v>0</v>
      </c>
      <c r="L30" s="114">
        <f>HealthWellbeing!I67</f>
        <v>0</v>
      </c>
    </row>
    <row r="31" spans="1:12" ht="24" customHeight="1" x14ac:dyDescent="0.2">
      <c r="A31" s="22"/>
      <c r="B31" s="643"/>
      <c r="C31" s="222" t="s">
        <v>125</v>
      </c>
      <c r="D31" s="637" t="str">
        <f>HealthWellbeing!C21</f>
        <v>AIRBORNE SOUND INSULATION - Walls</v>
      </c>
      <c r="E31" s="637"/>
      <c r="F31" s="223">
        <v>50</v>
      </c>
      <c r="G31" s="550">
        <v>2</v>
      </c>
      <c r="H31" s="154">
        <f t="shared" si="0"/>
        <v>1.3333333333333334E-2</v>
      </c>
      <c r="I31" s="115">
        <f t="shared" si="1"/>
        <v>0</v>
      </c>
      <c r="J31" s="526">
        <f>H11+H14+H15+H20+H21+H22+H31+H32+H33+H36+H37+H38+H45+H46+H47+H54+H55+H59+H60+H61+H17</f>
        <v>0.26666666666666661</v>
      </c>
      <c r="K31" s="26">
        <f t="shared" si="2"/>
        <v>100</v>
      </c>
      <c r="L31" s="114">
        <f>HealthWellbeing!I68</f>
        <v>0</v>
      </c>
    </row>
    <row r="32" spans="1:12" ht="24" customHeight="1" x14ac:dyDescent="0.2">
      <c r="A32" s="22"/>
      <c r="B32" s="643"/>
      <c r="C32" s="222" t="s">
        <v>126</v>
      </c>
      <c r="D32" s="637" t="str">
        <f>HealthWellbeing!C24</f>
        <v>AIRBORNE SOUND INSULATION - Floors</v>
      </c>
      <c r="E32" s="637"/>
      <c r="F32" s="223">
        <v>50</v>
      </c>
      <c r="G32" s="550">
        <v>2</v>
      </c>
      <c r="H32" s="154">
        <f t="shared" si="0"/>
        <v>1.3333333333333334E-2</v>
      </c>
      <c r="I32" s="115"/>
      <c r="J32" s="26" t="s">
        <v>735</v>
      </c>
      <c r="K32" s="26">
        <f t="shared" si="2"/>
        <v>100</v>
      </c>
      <c r="L32" s="114"/>
    </row>
    <row r="33" spans="1:12" ht="24" customHeight="1" x14ac:dyDescent="0.2">
      <c r="A33" s="22"/>
      <c r="B33" s="643"/>
      <c r="C33" s="222" t="s">
        <v>204</v>
      </c>
      <c r="D33" s="637" t="str">
        <f>HealthWellbeing!C27</f>
        <v>IMPACT SOUND INSULATION - Floors</v>
      </c>
      <c r="E33" s="637"/>
      <c r="F33" s="223">
        <v>50</v>
      </c>
      <c r="G33" s="550">
        <v>2</v>
      </c>
      <c r="H33" s="154">
        <f t="shared" si="0"/>
        <v>1.3333333333333334E-2</v>
      </c>
      <c r="I33" s="115">
        <f t="shared" si="1"/>
        <v>0</v>
      </c>
      <c r="J33" s="526">
        <f>H16+H28+H42+H43+H51+H53</f>
        <v>0.24000000000000002</v>
      </c>
      <c r="K33" s="26">
        <f t="shared" si="2"/>
        <v>100</v>
      </c>
      <c r="L33" s="114">
        <f>HealthWellbeing!I70</f>
        <v>0</v>
      </c>
    </row>
    <row r="34" spans="1:12" ht="24" hidden="1" customHeight="1" x14ac:dyDescent="0.2">
      <c r="A34" s="22"/>
      <c r="B34" s="643"/>
      <c r="C34" s="222" t="s">
        <v>204</v>
      </c>
      <c r="D34" s="637" t="str">
        <f>HealthWellbeing!C30</f>
        <v>INTERNAL SOUND INSULATION</v>
      </c>
      <c r="E34" s="637"/>
      <c r="F34" s="223">
        <v>0</v>
      </c>
      <c r="G34" s="550">
        <v>0</v>
      </c>
      <c r="H34" s="154">
        <f t="shared" si="0"/>
        <v>0</v>
      </c>
      <c r="I34" s="115">
        <f t="shared" si="1"/>
        <v>0</v>
      </c>
      <c r="K34" s="26">
        <f t="shared" si="2"/>
        <v>0</v>
      </c>
      <c r="L34" s="114">
        <f>HealthWellbeing!I71</f>
        <v>0</v>
      </c>
    </row>
    <row r="35" spans="1:12" ht="24" hidden="1" customHeight="1" x14ac:dyDescent="0.2">
      <c r="A35" s="22"/>
      <c r="B35" s="643"/>
      <c r="C35" s="222" t="s">
        <v>127</v>
      </c>
      <c r="D35" s="637" t="str">
        <f>HealthWellbeing!C35</f>
        <v>DESIGN FOR SUMMER AND WINTER COMFORT</v>
      </c>
      <c r="E35" s="637"/>
      <c r="F35" s="223">
        <v>0</v>
      </c>
      <c r="G35" s="550">
        <v>0</v>
      </c>
      <c r="H35" s="154">
        <f t="shared" si="0"/>
        <v>0</v>
      </c>
      <c r="I35" s="115">
        <f t="shared" si="1"/>
        <v>0</v>
      </c>
      <c r="K35" s="26">
        <f t="shared" si="2"/>
        <v>0</v>
      </c>
      <c r="L35" s="114">
        <f>HealthWellbeing!I72</f>
        <v>0</v>
      </c>
    </row>
    <row r="36" spans="1:12" ht="24" customHeight="1" x14ac:dyDescent="0.2">
      <c r="A36" s="22"/>
      <c r="B36" s="643"/>
      <c r="C36" s="222" t="s">
        <v>128</v>
      </c>
      <c r="D36" s="637" t="str">
        <f>HealthWellbeing!C37</f>
        <v>SUMMER COMFORT - RISK OF OVERHEATING</v>
      </c>
      <c r="E36" s="637"/>
      <c r="F36" s="223">
        <v>100</v>
      </c>
      <c r="G36" s="550">
        <v>1</v>
      </c>
      <c r="H36" s="154">
        <f t="shared" si="0"/>
        <v>1.3333333333333334E-2</v>
      </c>
      <c r="I36" s="115">
        <f t="shared" si="1"/>
        <v>0</v>
      </c>
      <c r="K36" s="26">
        <f t="shared" si="2"/>
        <v>100</v>
      </c>
      <c r="L36" s="114">
        <f>HealthWellbeing!I73</f>
        <v>0</v>
      </c>
    </row>
    <row r="37" spans="1:12" ht="24" customHeight="1" x14ac:dyDescent="0.2">
      <c r="A37" s="22"/>
      <c r="B37" s="643"/>
      <c r="C37" s="222" t="s">
        <v>129</v>
      </c>
      <c r="D37" s="637" t="str">
        <f>HealthWellbeing!C41</f>
        <v>WINTER COMFORT - RADIANT ASYMMETRY</v>
      </c>
      <c r="E37" s="637"/>
      <c r="F37" s="223">
        <v>50</v>
      </c>
      <c r="G37" s="550">
        <v>1</v>
      </c>
      <c r="H37" s="154">
        <f t="shared" si="0"/>
        <v>6.6666666666666671E-3</v>
      </c>
      <c r="I37" s="115">
        <f t="shared" si="1"/>
        <v>0</v>
      </c>
      <c r="J37" s="26">
        <f>26+19+13+11+14</f>
        <v>83</v>
      </c>
      <c r="K37" s="26">
        <f t="shared" si="2"/>
        <v>50</v>
      </c>
      <c r="L37" s="114">
        <f>HealthWellbeing!I74</f>
        <v>0</v>
      </c>
    </row>
    <row r="38" spans="1:12" ht="24" customHeight="1" x14ac:dyDescent="0.2">
      <c r="A38" s="22"/>
      <c r="B38" s="533"/>
      <c r="C38" s="222" t="s">
        <v>206</v>
      </c>
      <c r="D38" s="637" t="str">
        <f>HealthWellbeing!C46</f>
        <v>LOW VOC SPECIFICATION AND TESTING</v>
      </c>
      <c r="E38" s="637"/>
      <c r="F38" s="223">
        <v>100</v>
      </c>
      <c r="G38" s="550">
        <v>1</v>
      </c>
      <c r="H38" s="154">
        <f t="shared" si="0"/>
        <v>1.3333333333333334E-2</v>
      </c>
      <c r="I38" s="115">
        <f t="shared" si="1"/>
        <v>0</v>
      </c>
      <c r="J38" s="26">
        <f>31</f>
        <v>31</v>
      </c>
      <c r="K38" s="26">
        <f t="shared" si="2"/>
        <v>100</v>
      </c>
      <c r="L38" s="114">
        <f>HealthWellbeing!I75</f>
        <v>0</v>
      </c>
    </row>
    <row r="39" spans="1:12" ht="24" customHeight="1" x14ac:dyDescent="0.2">
      <c r="A39" s="22"/>
      <c r="B39" s="533"/>
      <c r="C39" s="222" t="s">
        <v>207</v>
      </c>
      <c r="D39" s="628" t="str">
        <f>HealthWellbeing!C52</f>
        <v>WALKABLE NEIGHBOURHOODS</v>
      </c>
      <c r="E39" s="628"/>
      <c r="F39" s="223">
        <v>100</v>
      </c>
      <c r="G39" s="549">
        <v>3</v>
      </c>
      <c r="H39" s="154">
        <f t="shared" si="0"/>
        <v>0.04</v>
      </c>
      <c r="I39" s="115">
        <f t="shared" si="1"/>
        <v>0</v>
      </c>
      <c r="J39" s="26">
        <f>J37-J38</f>
        <v>52</v>
      </c>
      <c r="K39" s="26">
        <f t="shared" si="2"/>
        <v>300</v>
      </c>
      <c r="L39" s="114">
        <f>HealthWellbeing!I76</f>
        <v>0</v>
      </c>
    </row>
    <row r="40" spans="1:12" ht="24" customHeight="1" x14ac:dyDescent="0.2">
      <c r="A40" s="22"/>
      <c r="B40" s="533"/>
      <c r="C40" s="222"/>
      <c r="D40" s="637" t="str">
        <f>HealthWellbeing!C56</f>
        <v>INNOVATION / EXEMPLARY PERFORMANCE</v>
      </c>
      <c r="E40" s="637"/>
      <c r="F40" s="223">
        <v>300</v>
      </c>
      <c r="G40" s="550">
        <v>1</v>
      </c>
      <c r="H40" s="154">
        <f t="shared" si="0"/>
        <v>0.04</v>
      </c>
      <c r="I40" s="115">
        <f t="shared" si="1"/>
        <v>0</v>
      </c>
      <c r="K40" s="26">
        <f t="shared" si="2"/>
        <v>300</v>
      </c>
      <c r="L40" s="114">
        <f>HealthWellbeing!I77</f>
        <v>0</v>
      </c>
    </row>
    <row r="41" spans="1:12" ht="19" x14ac:dyDescent="0.2">
      <c r="A41" s="22"/>
      <c r="B41" s="52"/>
      <c r="C41" s="536"/>
      <c r="D41" s="92"/>
      <c r="E41" s="92"/>
      <c r="F41" s="31"/>
      <c r="G41" s="535"/>
      <c r="H41" s="154"/>
      <c r="I41" s="115"/>
      <c r="K41" s="26">
        <f>SUM(K28:K40)</f>
        <v>1850</v>
      </c>
      <c r="L41" s="26">
        <f>SUM(L28:L40)</f>
        <v>0</v>
      </c>
    </row>
    <row r="42" spans="1:12" ht="24" customHeight="1" x14ac:dyDescent="0.2">
      <c r="A42" s="22"/>
      <c r="B42" s="642" t="s">
        <v>59</v>
      </c>
      <c r="C42" s="224" t="s">
        <v>133</v>
      </c>
      <c r="D42" s="639" t="str">
        <f>Economic!C6</f>
        <v>NET SPACE HEAT DEMAND*</v>
      </c>
      <c r="E42" s="639"/>
      <c r="F42" s="225">
        <v>100</v>
      </c>
      <c r="G42" s="547">
        <v>3</v>
      </c>
      <c r="H42" s="154">
        <f t="shared" si="0"/>
        <v>0.04</v>
      </c>
      <c r="I42" s="115">
        <f t="shared" si="1"/>
        <v>0</v>
      </c>
      <c r="J42" s="114"/>
      <c r="K42" s="26">
        <f t="shared" si="2"/>
        <v>300</v>
      </c>
      <c r="L42" s="114">
        <f>Economic!I69</f>
        <v>0</v>
      </c>
    </row>
    <row r="43" spans="1:12" ht="24" customHeight="1" x14ac:dyDescent="0.2">
      <c r="A43" s="22"/>
      <c r="B43" s="642"/>
      <c r="C43" s="224" t="s">
        <v>134</v>
      </c>
      <c r="D43" s="637" t="str">
        <f>Economic!C14</f>
        <v>ENERGY COSTS</v>
      </c>
      <c r="E43" s="637"/>
      <c r="F43" s="225">
        <v>100</v>
      </c>
      <c r="G43" s="551">
        <v>3</v>
      </c>
      <c r="H43" s="154">
        <f t="shared" si="0"/>
        <v>0.04</v>
      </c>
      <c r="I43" s="115">
        <f t="shared" si="1"/>
        <v>0</v>
      </c>
      <c r="K43" s="26">
        <f t="shared" si="2"/>
        <v>300</v>
      </c>
      <c r="L43" s="114">
        <f>Economic!I70</f>
        <v>0</v>
      </c>
    </row>
    <row r="44" spans="1:12" ht="24" customHeight="1" x14ac:dyDescent="0.2">
      <c r="A44" s="22"/>
      <c r="B44" s="642"/>
      <c r="C44" s="224" t="s">
        <v>135</v>
      </c>
      <c r="D44" s="628" t="str">
        <f>Economic!C20</f>
        <v>TRANSPORT COSTS</v>
      </c>
      <c r="E44" s="628"/>
      <c r="F44" s="225">
        <v>100</v>
      </c>
      <c r="G44" s="548">
        <v>3</v>
      </c>
      <c r="H44" s="154">
        <f t="shared" si="0"/>
        <v>0.04</v>
      </c>
      <c r="I44" s="115">
        <f t="shared" si="1"/>
        <v>0</v>
      </c>
      <c r="K44" s="26">
        <f t="shared" si="2"/>
        <v>300</v>
      </c>
      <c r="L44" s="114">
        <f>Economic!I71</f>
        <v>0</v>
      </c>
    </row>
    <row r="45" spans="1:12" ht="24" customHeight="1" x14ac:dyDescent="0.2">
      <c r="A45" s="22"/>
      <c r="B45" s="642"/>
      <c r="C45" s="224" t="s">
        <v>136</v>
      </c>
      <c r="D45" s="637" t="str">
        <f>Economic!C24</f>
        <v>UNIVERSAL DESIGN</v>
      </c>
      <c r="E45" s="637"/>
      <c r="F45" s="225">
        <v>100</v>
      </c>
      <c r="G45" s="551">
        <v>1</v>
      </c>
      <c r="H45" s="154">
        <f t="shared" si="0"/>
        <v>1.3333333333333334E-2</v>
      </c>
      <c r="I45" s="115">
        <f t="shared" si="1"/>
        <v>0</v>
      </c>
      <c r="K45" s="26">
        <f t="shared" si="2"/>
        <v>100</v>
      </c>
      <c r="L45" s="114">
        <f>Economic!I72</f>
        <v>0</v>
      </c>
    </row>
    <row r="46" spans="1:12" ht="24" customHeight="1" x14ac:dyDescent="0.2">
      <c r="A46" s="22"/>
      <c r="B46" s="642"/>
      <c r="C46" s="224" t="s">
        <v>212</v>
      </c>
      <c r="D46" s="637" t="str">
        <f>Economic!C28</f>
        <v>SMART MONITORING OF ENERGY, HEAT AND WATER</v>
      </c>
      <c r="E46" s="637"/>
      <c r="F46" s="225">
        <v>100</v>
      </c>
      <c r="G46" s="551">
        <v>1</v>
      </c>
      <c r="H46" s="154">
        <f t="shared" si="0"/>
        <v>1.3333333333333334E-2</v>
      </c>
      <c r="I46" s="115">
        <f t="shared" si="1"/>
        <v>0</v>
      </c>
      <c r="K46" s="26">
        <f t="shared" si="2"/>
        <v>100</v>
      </c>
      <c r="L46" s="114">
        <f>Economic!I73</f>
        <v>0</v>
      </c>
    </row>
    <row r="47" spans="1:12" ht="24" customHeight="1" x14ac:dyDescent="0.2">
      <c r="A47" s="22"/>
      <c r="B47" s="642"/>
      <c r="C47" s="224" t="s">
        <v>213</v>
      </c>
      <c r="D47" s="637" t="str">
        <f>Economic!C43</f>
        <v>ENERGY LABELLED GOODS</v>
      </c>
      <c r="E47" s="637"/>
      <c r="F47" s="225">
        <v>100</v>
      </c>
      <c r="G47" s="551">
        <v>1</v>
      </c>
      <c r="H47" s="154">
        <f t="shared" si="0"/>
        <v>1.3333333333333334E-2</v>
      </c>
      <c r="I47" s="115">
        <f t="shared" si="1"/>
        <v>0</v>
      </c>
      <c r="K47" s="26">
        <f t="shared" si="2"/>
        <v>100</v>
      </c>
      <c r="L47" s="114">
        <f>Economic!I74</f>
        <v>0</v>
      </c>
    </row>
    <row r="48" spans="1:12" ht="24" customHeight="1" x14ac:dyDescent="0.2">
      <c r="A48" s="22"/>
      <c r="B48" s="642"/>
      <c r="C48" s="224" t="s">
        <v>214</v>
      </c>
      <c r="D48" s="628" t="str">
        <f>Economic!C54</f>
        <v>FLOOD RISK</v>
      </c>
      <c r="E48" s="628"/>
      <c r="F48" s="225">
        <v>200</v>
      </c>
      <c r="G48" s="548">
        <v>1</v>
      </c>
      <c r="H48" s="154">
        <f t="shared" si="0"/>
        <v>2.6666666666666668E-2</v>
      </c>
      <c r="I48" s="115">
        <f t="shared" si="1"/>
        <v>0</v>
      </c>
      <c r="K48" s="26">
        <f t="shared" si="2"/>
        <v>200</v>
      </c>
      <c r="L48" s="114">
        <f>Economic!I75</f>
        <v>0</v>
      </c>
    </row>
    <row r="49" spans="1:12" ht="24" customHeight="1" x14ac:dyDescent="0.2">
      <c r="A49" s="22"/>
      <c r="B49" s="642"/>
      <c r="C49" s="224"/>
      <c r="D49" s="637" t="str">
        <f>Economic!C58</f>
        <v>INNOVATION / EXEMPLARY PERFORMANCE</v>
      </c>
      <c r="E49" s="637"/>
      <c r="F49" s="225">
        <v>300</v>
      </c>
      <c r="G49" s="550">
        <v>1</v>
      </c>
      <c r="H49" s="154">
        <f t="shared" si="0"/>
        <v>0.04</v>
      </c>
      <c r="I49" s="115">
        <f t="shared" si="1"/>
        <v>0</v>
      </c>
      <c r="K49" s="26">
        <f t="shared" si="2"/>
        <v>300</v>
      </c>
      <c r="L49" s="114">
        <f>Economic!I76</f>
        <v>0</v>
      </c>
    </row>
    <row r="50" spans="1:12" ht="19" x14ac:dyDescent="0.2">
      <c r="A50" s="22"/>
      <c r="B50" s="52"/>
      <c r="C50" s="536"/>
      <c r="D50" s="92"/>
      <c r="E50" s="92"/>
      <c r="F50" s="32"/>
      <c r="G50" s="535"/>
      <c r="H50" s="154"/>
      <c r="I50" s="115"/>
      <c r="K50" s="26">
        <f>SUM(K42:K49)</f>
        <v>1700</v>
      </c>
      <c r="L50" s="26">
        <f>SUM(L42:L49)</f>
        <v>0</v>
      </c>
    </row>
    <row r="51" spans="1:12" ht="24" customHeight="1" x14ac:dyDescent="0.2">
      <c r="A51" s="22"/>
      <c r="B51" s="643" t="s">
        <v>137</v>
      </c>
      <c r="C51" s="222" t="s">
        <v>138</v>
      </c>
      <c r="D51" s="639" t="str">
        <f>Quality!C9</f>
        <v>LEVEL OF AIR INFILTRATION| AIRTIGHTNESS*</v>
      </c>
      <c r="E51" s="639"/>
      <c r="F51" s="220">
        <v>100</v>
      </c>
      <c r="G51" s="545">
        <v>2</v>
      </c>
      <c r="H51" s="154">
        <f t="shared" si="0"/>
        <v>2.6666666666666668E-2</v>
      </c>
      <c r="I51" s="115">
        <f t="shared" si="1"/>
        <v>0</v>
      </c>
      <c r="J51" s="114"/>
      <c r="K51" s="26">
        <f t="shared" si="2"/>
        <v>200</v>
      </c>
      <c r="L51" s="114">
        <f>Quality!I72</f>
        <v>0</v>
      </c>
    </row>
    <row r="52" spans="1:12" ht="24" hidden="1" customHeight="1" x14ac:dyDescent="0.2">
      <c r="A52" s="22"/>
      <c r="B52" s="643"/>
      <c r="C52" s="222" t="s">
        <v>139</v>
      </c>
      <c r="D52" s="639" t="str">
        <f>Quality!C16</f>
        <v xml:space="preserve">THERMAL BRIDGING </v>
      </c>
      <c r="E52" s="639"/>
      <c r="F52" s="220">
        <v>0</v>
      </c>
      <c r="G52" s="545">
        <v>0</v>
      </c>
      <c r="H52" s="154">
        <f t="shared" si="0"/>
        <v>0</v>
      </c>
      <c r="I52" s="115">
        <f t="shared" si="1"/>
        <v>0</v>
      </c>
      <c r="K52" s="26">
        <f t="shared" si="2"/>
        <v>0</v>
      </c>
      <c r="L52" s="114">
        <f>Quality!I73</f>
        <v>0</v>
      </c>
    </row>
    <row r="53" spans="1:12" ht="24" customHeight="1" x14ac:dyDescent="0.2">
      <c r="A53" s="22"/>
      <c r="B53" s="643"/>
      <c r="C53" s="222" t="s">
        <v>140</v>
      </c>
      <c r="D53" s="639" t="str">
        <f>Quality!C18</f>
        <v>THERMAL BRIDGING ADJUSTMENT*</v>
      </c>
      <c r="E53" s="639"/>
      <c r="F53" s="220">
        <v>100</v>
      </c>
      <c r="G53" s="545">
        <v>2</v>
      </c>
      <c r="H53" s="154">
        <f t="shared" si="0"/>
        <v>2.6666666666666668E-2</v>
      </c>
      <c r="I53" s="115">
        <f t="shared" si="1"/>
        <v>0</v>
      </c>
      <c r="K53" s="26">
        <f t="shared" si="2"/>
        <v>200</v>
      </c>
      <c r="L53" s="114">
        <f>Quality!I74</f>
        <v>0</v>
      </c>
    </row>
    <row r="54" spans="1:12" ht="24" customHeight="1" x14ac:dyDescent="0.2">
      <c r="A54" s="22"/>
      <c r="B54" s="643"/>
      <c r="C54" s="222" t="s">
        <v>164</v>
      </c>
      <c r="D54" s="552" t="str">
        <f>Quality!C23</f>
        <v>PHOTOGRAPHIC RECORD</v>
      </c>
      <c r="E54" s="552"/>
      <c r="F54" s="220">
        <v>50</v>
      </c>
      <c r="G54" s="544">
        <v>1</v>
      </c>
      <c r="H54" s="154">
        <f t="shared" si="0"/>
        <v>6.6666666666666671E-3</v>
      </c>
      <c r="I54" s="115">
        <f t="shared" si="1"/>
        <v>0</v>
      </c>
      <c r="K54" s="26">
        <f t="shared" si="2"/>
        <v>50</v>
      </c>
      <c r="L54" s="114">
        <f>Quality!I76</f>
        <v>0</v>
      </c>
    </row>
    <row r="55" spans="1:12" ht="24" customHeight="1" x14ac:dyDescent="0.2">
      <c r="A55" s="22"/>
      <c r="B55" s="643"/>
      <c r="C55" s="222" t="s">
        <v>257</v>
      </c>
      <c r="D55" s="637" t="str">
        <f>Quality!C26</f>
        <v>THERMOGRAPHIC IMAGING</v>
      </c>
      <c r="E55" s="637"/>
      <c r="F55" s="220">
        <v>50</v>
      </c>
      <c r="G55" s="544">
        <v>1</v>
      </c>
      <c r="H55" s="154">
        <f t="shared" si="0"/>
        <v>6.6666666666666671E-3</v>
      </c>
      <c r="I55" s="115">
        <f t="shared" si="1"/>
        <v>0</v>
      </c>
      <c r="K55" s="26">
        <f t="shared" si="2"/>
        <v>50</v>
      </c>
      <c r="L55" s="114">
        <f>Quality!I76</f>
        <v>0</v>
      </c>
    </row>
    <row r="56" spans="1:12" ht="24" customHeight="1" x14ac:dyDescent="0.2">
      <c r="A56" s="22"/>
      <c r="B56" s="643"/>
      <c r="C56" s="222" t="s">
        <v>141</v>
      </c>
      <c r="D56" s="639" t="str">
        <f>Quality!C30</f>
        <v>CONSTRUCTION TEAM SKILLS*</v>
      </c>
      <c r="E56" s="639"/>
      <c r="F56" s="220">
        <v>100</v>
      </c>
      <c r="G56" s="545">
        <v>1</v>
      </c>
      <c r="H56" s="154">
        <f t="shared" si="0"/>
        <v>1.3333333333333334E-2</v>
      </c>
      <c r="I56" s="115">
        <f t="shared" si="1"/>
        <v>0</v>
      </c>
      <c r="K56" s="26">
        <f t="shared" si="2"/>
        <v>100</v>
      </c>
      <c r="L56" s="114">
        <f>Quality!I77</f>
        <v>0</v>
      </c>
    </row>
    <row r="57" spans="1:12" ht="24" hidden="1" customHeight="1" x14ac:dyDescent="0.2">
      <c r="A57" s="22"/>
      <c r="B57" s="643"/>
      <c r="C57" s="222" t="s">
        <v>142</v>
      </c>
      <c r="D57" s="639">
        <f>Quality!C31</f>
        <v>0</v>
      </c>
      <c r="E57" s="639"/>
      <c r="F57" s="220">
        <v>0</v>
      </c>
      <c r="G57" s="545">
        <v>1</v>
      </c>
      <c r="H57" s="154">
        <f t="shared" si="0"/>
        <v>0</v>
      </c>
      <c r="I57" s="115">
        <f t="shared" si="1"/>
        <v>0</v>
      </c>
      <c r="K57" s="26">
        <f t="shared" si="2"/>
        <v>0</v>
      </c>
      <c r="L57" s="114">
        <f>Quality!I78</f>
        <v>0</v>
      </c>
    </row>
    <row r="58" spans="1:12" ht="24" customHeight="1" x14ac:dyDescent="0.2">
      <c r="A58" s="22"/>
      <c r="B58" s="643"/>
      <c r="C58" s="222" t="s">
        <v>143</v>
      </c>
      <c r="D58" s="639" t="str">
        <f>Quality!C37</f>
        <v>DESIGN TEAM SKILLS*</v>
      </c>
      <c r="E58" s="639"/>
      <c r="F58" s="220">
        <v>100</v>
      </c>
      <c r="G58" s="545">
        <v>1</v>
      </c>
      <c r="H58" s="154">
        <f t="shared" si="0"/>
        <v>1.3333333333333334E-2</v>
      </c>
      <c r="I58" s="115">
        <f t="shared" si="1"/>
        <v>0</v>
      </c>
      <c r="K58" s="26">
        <f t="shared" si="2"/>
        <v>100</v>
      </c>
      <c r="L58" s="114">
        <f>Quality!I79</f>
        <v>0</v>
      </c>
    </row>
    <row r="59" spans="1:12" ht="24" customHeight="1" x14ac:dyDescent="0.2">
      <c r="A59" s="22"/>
      <c r="B59" s="643"/>
      <c r="C59" s="222" t="s">
        <v>144</v>
      </c>
      <c r="D59" s="637" t="str">
        <f>Quality!C41</f>
        <v>DESIGN TEAM PLANNING</v>
      </c>
      <c r="E59" s="637"/>
      <c r="F59" s="220">
        <v>25</v>
      </c>
      <c r="G59" s="544">
        <v>1</v>
      </c>
      <c r="H59" s="154">
        <f t="shared" si="0"/>
        <v>3.3333333333333335E-3</v>
      </c>
      <c r="I59" s="115">
        <f t="shared" si="1"/>
        <v>0</v>
      </c>
      <c r="K59" s="26">
        <f t="shared" si="2"/>
        <v>25</v>
      </c>
      <c r="L59" s="114">
        <f>Quality!I80</f>
        <v>0</v>
      </c>
    </row>
    <row r="60" spans="1:12" ht="24" customHeight="1" x14ac:dyDescent="0.2">
      <c r="A60" s="22"/>
      <c r="B60" s="643"/>
      <c r="C60" s="222" t="s">
        <v>145</v>
      </c>
      <c r="D60" s="637" t="str">
        <f>Quality!C45</f>
        <v>COMMISSIONING OF SERVICES</v>
      </c>
      <c r="E60" s="637"/>
      <c r="F60" s="220">
        <v>100</v>
      </c>
      <c r="G60" s="544">
        <v>1</v>
      </c>
      <c r="H60" s="154">
        <f t="shared" si="0"/>
        <v>1.3333333333333334E-2</v>
      </c>
      <c r="I60" s="115">
        <f t="shared" si="1"/>
        <v>0</v>
      </c>
      <c r="K60" s="26">
        <f t="shared" si="2"/>
        <v>100</v>
      </c>
      <c r="L60" s="114">
        <f>Quality!I81</f>
        <v>0</v>
      </c>
    </row>
    <row r="61" spans="1:12" ht="24" customHeight="1" x14ac:dyDescent="0.2">
      <c r="A61" s="22"/>
      <c r="B61" s="533"/>
      <c r="C61" s="222" t="s">
        <v>223</v>
      </c>
      <c r="D61" s="637" t="str">
        <f>Quality!C51</f>
        <v>CONSUMER INFORMATION AND AFTERCARE</v>
      </c>
      <c r="E61" s="637"/>
      <c r="F61" s="220">
        <v>100</v>
      </c>
      <c r="G61" s="544">
        <v>1</v>
      </c>
      <c r="H61" s="154">
        <f t="shared" si="0"/>
        <v>1.3333333333333334E-2</v>
      </c>
      <c r="I61" s="115">
        <f t="shared" si="1"/>
        <v>0</v>
      </c>
      <c r="K61" s="26">
        <f t="shared" si="2"/>
        <v>100</v>
      </c>
      <c r="L61" s="114">
        <f>Quality!I82</f>
        <v>0</v>
      </c>
    </row>
    <row r="62" spans="1:12" ht="24" customHeight="1" x14ac:dyDescent="0.2">
      <c r="A62" s="22"/>
      <c r="B62" s="567"/>
      <c r="C62" s="222"/>
      <c r="D62" s="637" t="str">
        <f>Quality!C62</f>
        <v>INNOVATION / EXEMPLARY PERFORMANCE</v>
      </c>
      <c r="E62" s="637"/>
      <c r="F62" s="225">
        <v>300</v>
      </c>
      <c r="G62" s="550">
        <v>1</v>
      </c>
      <c r="H62" s="154"/>
      <c r="I62" s="115"/>
      <c r="L62" s="114"/>
    </row>
    <row r="63" spans="1:12" ht="19" x14ac:dyDescent="0.25">
      <c r="A63" s="22"/>
      <c r="B63" s="54"/>
      <c r="C63" s="536"/>
      <c r="D63" s="92"/>
      <c r="E63" s="92"/>
      <c r="F63" s="32"/>
      <c r="G63" s="535"/>
      <c r="H63" s="116"/>
      <c r="I63" s="116"/>
      <c r="K63" s="26">
        <f>SUM(K51:K61)</f>
        <v>925</v>
      </c>
      <c r="L63" s="26">
        <f>SUM(L51:L61)</f>
        <v>0</v>
      </c>
    </row>
    <row r="64" spans="1:12" ht="21.75" hidden="1" customHeight="1" x14ac:dyDescent="0.2">
      <c r="A64" s="22"/>
      <c r="B64" s="658" t="s">
        <v>43</v>
      </c>
      <c r="C64" s="222" t="s">
        <v>146</v>
      </c>
      <c r="D64" s="640" t="str">
        <f>Location!C6</f>
        <v>OPTIONS FOR TRANSPORTATION</v>
      </c>
      <c r="E64" s="640"/>
      <c r="F64" s="220">
        <v>0</v>
      </c>
      <c r="G64" s="220">
        <v>0</v>
      </c>
      <c r="H64" s="22"/>
      <c r="I64" s="22"/>
      <c r="K64" s="26">
        <f>K63+K50+K41+K27</f>
        <v>7500</v>
      </c>
      <c r="L64" s="26">
        <f>L63+L50+L41+L27</f>
        <v>0</v>
      </c>
    </row>
    <row r="65" spans="1:11" ht="21.75" customHeight="1" x14ac:dyDescent="0.2">
      <c r="A65" s="22"/>
      <c r="B65" s="658"/>
      <c r="C65" s="222" t="s">
        <v>147</v>
      </c>
      <c r="D65" s="628" t="str">
        <f>Location!C8</f>
        <v>ACCESSIBILITY TO TRAIN STATION</v>
      </c>
      <c r="E65" s="628"/>
      <c r="F65" s="220">
        <v>20</v>
      </c>
      <c r="G65" s="543">
        <v>3</v>
      </c>
      <c r="H65" s="22"/>
      <c r="I65" s="22"/>
    </row>
    <row r="66" spans="1:11" ht="21.75" customHeight="1" x14ac:dyDescent="0.2">
      <c r="A66" s="22"/>
      <c r="B66" s="658"/>
      <c r="C66" s="222" t="s">
        <v>148</v>
      </c>
      <c r="D66" s="628" t="str">
        <f>Location!C14</f>
        <v>ACCESSIBILITY OF PUBLIC TRANSPORT STOPS</v>
      </c>
      <c r="E66" s="628"/>
      <c r="F66" s="220">
        <v>20</v>
      </c>
      <c r="G66" s="543">
        <v>3</v>
      </c>
      <c r="H66" s="22"/>
      <c r="I66" s="22"/>
      <c r="K66" s="26">
        <f>K63+K50+K41+K27</f>
        <v>7500</v>
      </c>
    </row>
    <row r="67" spans="1:11" ht="21.75" customHeight="1" x14ac:dyDescent="0.2">
      <c r="A67" s="22"/>
      <c r="B67" s="658"/>
      <c r="C67" s="222" t="s">
        <v>166</v>
      </c>
      <c r="D67" s="628" t="str">
        <f>Location!C20</f>
        <v>AVAILABILITY OF LOW-EMISSION TRANSPORT OPTIONS</v>
      </c>
      <c r="E67" s="628"/>
      <c r="F67" s="220">
        <v>20</v>
      </c>
      <c r="G67" s="543">
        <v>3</v>
      </c>
      <c r="H67" s="22"/>
      <c r="I67" s="22"/>
    </row>
    <row r="68" spans="1:11" ht="21.75" customHeight="1" x14ac:dyDescent="0.2">
      <c r="A68" s="22"/>
      <c r="B68" s="658"/>
      <c r="C68" s="222" t="s">
        <v>149</v>
      </c>
      <c r="D68" s="628" t="str">
        <f>Location!C26</f>
        <v>AVAILABILITY OF WALKING AND BICYCLE PATHS</v>
      </c>
      <c r="E68" s="628"/>
      <c r="F68" s="220">
        <v>20</v>
      </c>
      <c r="G68" s="543">
        <v>3</v>
      </c>
      <c r="H68" s="22"/>
      <c r="I68" s="22"/>
    </row>
    <row r="69" spans="1:11" ht="21.75" hidden="1" customHeight="1" x14ac:dyDescent="0.2">
      <c r="A69" s="22"/>
      <c r="B69" s="658"/>
      <c r="C69" s="222" t="s">
        <v>150</v>
      </c>
      <c r="D69" s="628" t="str">
        <f>Location!C32</f>
        <v>ACCESS TO AMENITIES</v>
      </c>
      <c r="E69" s="628"/>
      <c r="F69" s="220">
        <v>0</v>
      </c>
      <c r="G69" s="543">
        <v>0</v>
      </c>
      <c r="H69" s="22"/>
      <c r="I69" s="22"/>
    </row>
    <row r="70" spans="1:11" ht="21.75" customHeight="1" x14ac:dyDescent="0.2">
      <c r="A70" s="22"/>
      <c r="B70" s="658"/>
      <c r="C70" s="222" t="s">
        <v>151</v>
      </c>
      <c r="D70" s="628" t="str">
        <f>Location!C34</f>
        <v>RESTAURANTS</v>
      </c>
      <c r="E70" s="628"/>
      <c r="F70" s="220">
        <v>20</v>
      </c>
      <c r="G70" s="543">
        <v>3</v>
      </c>
      <c r="H70" s="22"/>
      <c r="I70" s="22"/>
    </row>
    <row r="71" spans="1:11" ht="21.75" customHeight="1" x14ac:dyDescent="0.2">
      <c r="A71" s="22"/>
      <c r="B71" s="658"/>
      <c r="C71" s="222" t="s">
        <v>152</v>
      </c>
      <c r="D71" s="628" t="str">
        <f>Location!C40</f>
        <v>LOCAL SHOPS</v>
      </c>
      <c r="E71" s="628"/>
      <c r="F71" s="220">
        <v>20</v>
      </c>
      <c r="G71" s="543">
        <v>3</v>
      </c>
      <c r="H71" s="22"/>
      <c r="I71" s="22"/>
    </row>
    <row r="72" spans="1:11" ht="21.75" customHeight="1" x14ac:dyDescent="0.2">
      <c r="A72" s="22"/>
      <c r="B72" s="658"/>
      <c r="C72" s="222" t="s">
        <v>153</v>
      </c>
      <c r="D72" s="628" t="str">
        <f>Location!C46</f>
        <v xml:space="preserve">PARKS AND OPEN SPACES </v>
      </c>
      <c r="E72" s="628"/>
      <c r="F72" s="220">
        <v>20</v>
      </c>
      <c r="G72" s="543">
        <v>3</v>
      </c>
      <c r="H72" s="22"/>
      <c r="I72" s="22"/>
    </row>
    <row r="73" spans="1:11" ht="21.75" customHeight="1" x14ac:dyDescent="0.2">
      <c r="A73" s="22"/>
      <c r="B73" s="658"/>
      <c r="C73" s="222" t="s">
        <v>154</v>
      </c>
      <c r="D73" s="628" t="str">
        <f>Location!C52</f>
        <v>EDUCATION FACILITIES</v>
      </c>
      <c r="E73" s="628"/>
      <c r="F73" s="220">
        <v>50</v>
      </c>
      <c r="G73" s="543">
        <v>3</v>
      </c>
      <c r="H73" s="22"/>
      <c r="I73" s="22"/>
    </row>
    <row r="74" spans="1:11" ht="21.75" customHeight="1" x14ac:dyDescent="0.2">
      <c r="A74" s="22"/>
      <c r="B74" s="658"/>
      <c r="C74" s="222" t="s">
        <v>155</v>
      </c>
      <c r="D74" s="628" t="str">
        <f>Location!C58</f>
        <v>PUBLIC ADMINISTRATION FACILITIES</v>
      </c>
      <c r="E74" s="628"/>
      <c r="F74" s="220">
        <v>20</v>
      </c>
      <c r="G74" s="543">
        <v>3</v>
      </c>
      <c r="H74" s="22"/>
      <c r="I74" s="22"/>
    </row>
    <row r="75" spans="1:11" ht="21.75" customHeight="1" x14ac:dyDescent="0.2">
      <c r="A75" s="22"/>
      <c r="B75" s="658"/>
      <c r="C75" s="222" t="s">
        <v>156</v>
      </c>
      <c r="D75" s="628" t="str">
        <f>Location!C64</f>
        <v>MEDICAL CARE FACILITIES</v>
      </c>
      <c r="E75" s="628"/>
      <c r="F75" s="220">
        <v>20</v>
      </c>
      <c r="G75" s="543">
        <v>3</v>
      </c>
      <c r="H75" s="22"/>
      <c r="I75" s="22"/>
    </row>
    <row r="76" spans="1:11" ht="21.75" customHeight="1" x14ac:dyDescent="0.2">
      <c r="A76" s="22"/>
      <c r="B76" s="658"/>
      <c r="C76" s="222" t="s">
        <v>157</v>
      </c>
      <c r="D76" s="628" t="str">
        <f>Location!C70</f>
        <v>SPORT FACILITIES</v>
      </c>
      <c r="E76" s="628"/>
      <c r="F76" s="220">
        <v>20</v>
      </c>
      <c r="G76" s="543">
        <v>3</v>
      </c>
      <c r="H76" s="22"/>
      <c r="I76" s="22"/>
    </row>
    <row r="77" spans="1:11" ht="21.75" customHeight="1" x14ac:dyDescent="0.2">
      <c r="A77" s="22"/>
      <c r="B77" s="658"/>
      <c r="C77" s="222" t="s">
        <v>158</v>
      </c>
      <c r="D77" s="628" t="str">
        <f>Location!C76</f>
        <v>LEISURE FACILITIES</v>
      </c>
      <c r="E77" s="628"/>
      <c r="F77" s="220">
        <v>20</v>
      </c>
      <c r="G77" s="543">
        <v>3</v>
      </c>
      <c r="H77" s="22"/>
      <c r="I77" s="22"/>
    </row>
    <row r="78" spans="1:11" ht="21.75" customHeight="1" x14ac:dyDescent="0.2">
      <c r="A78" s="22"/>
      <c r="B78" s="658"/>
      <c r="C78" s="222" t="s">
        <v>161</v>
      </c>
      <c r="D78" s="628" t="str">
        <f>Location!C82</f>
        <v>OTHER SERVICES</v>
      </c>
      <c r="E78" s="628"/>
      <c r="F78" s="220">
        <v>20</v>
      </c>
      <c r="G78" s="543">
        <v>3</v>
      </c>
      <c r="H78" s="22"/>
      <c r="I78" s="22"/>
    </row>
    <row r="79" spans="1:11" ht="21.75" customHeight="1" x14ac:dyDescent="0.2">
      <c r="A79" s="22"/>
      <c r="B79" s="658"/>
      <c r="C79" s="222" t="s">
        <v>159</v>
      </c>
      <c r="D79" s="639" t="str">
        <f>Location!C89</f>
        <v>RISK AT SITE - FLOODING*</v>
      </c>
      <c r="E79" s="639"/>
      <c r="F79" s="220">
        <v>100</v>
      </c>
      <c r="G79" s="545">
        <v>2</v>
      </c>
      <c r="H79" s="22"/>
      <c r="I79" s="22"/>
    </row>
    <row r="80" spans="1:11" ht="21.75" customHeight="1" x14ac:dyDescent="0.2">
      <c r="A80" s="22"/>
      <c r="B80" s="22"/>
      <c r="C80" s="537"/>
      <c r="D80" s="538"/>
      <c r="E80" s="538"/>
      <c r="F80" s="33"/>
      <c r="G80" s="535"/>
      <c r="H80" s="22"/>
      <c r="I80" s="22"/>
    </row>
    <row r="81" spans="1:9" ht="10" customHeight="1" x14ac:dyDescent="0.3">
      <c r="A81" s="22"/>
      <c r="B81" s="22"/>
      <c r="C81" s="23"/>
      <c r="D81" s="34"/>
      <c r="E81" s="22"/>
      <c r="F81" s="35"/>
      <c r="G81" s="36"/>
      <c r="H81" s="22"/>
      <c r="I81" s="22"/>
    </row>
    <row r="82" spans="1:9" ht="11" customHeight="1" thickBot="1" x14ac:dyDescent="0.35">
      <c r="A82" s="22"/>
      <c r="B82" s="22"/>
      <c r="C82" s="23"/>
      <c r="D82" s="34"/>
      <c r="E82" s="22"/>
      <c r="F82" s="35"/>
      <c r="G82" s="36"/>
      <c r="H82" s="22"/>
      <c r="I82" s="22"/>
    </row>
    <row r="83" spans="1:9" ht="18" customHeight="1" x14ac:dyDescent="0.2">
      <c r="A83" s="22"/>
      <c r="B83" s="539"/>
      <c r="C83" s="660" t="s">
        <v>296</v>
      </c>
      <c r="D83" s="660"/>
      <c r="E83" s="660"/>
      <c r="F83" s="540"/>
      <c r="G83" s="541"/>
      <c r="H83" s="22"/>
      <c r="I83" s="22"/>
    </row>
    <row r="84" spans="1:9" ht="20" x14ac:dyDescent="0.2">
      <c r="A84" s="22"/>
      <c r="B84" s="123"/>
      <c r="C84" s="27"/>
      <c r="D84" s="27"/>
      <c r="E84" s="27"/>
      <c r="F84" s="118" t="s">
        <v>253</v>
      </c>
      <c r="G84" s="124" t="s">
        <v>254</v>
      </c>
      <c r="H84" s="22"/>
      <c r="I84" s="22"/>
    </row>
    <row r="85" spans="1:9" ht="26" x14ac:dyDescent="0.3">
      <c r="A85" s="22"/>
      <c r="B85" s="123"/>
      <c r="C85" s="630" t="s">
        <v>260</v>
      </c>
      <c r="D85" s="630"/>
      <c r="E85" s="630"/>
      <c r="F85" s="226">
        <v>0</v>
      </c>
      <c r="G85" s="227">
        <v>0.35</v>
      </c>
      <c r="H85" s="22"/>
      <c r="I85" s="22"/>
    </row>
    <row r="86" spans="1:9" ht="26" x14ac:dyDescent="0.3">
      <c r="A86" s="22"/>
      <c r="B86" s="123"/>
      <c r="C86" s="630" t="s">
        <v>250</v>
      </c>
      <c r="D86" s="630"/>
      <c r="E86" s="630"/>
      <c r="F86" s="226">
        <v>0.35</v>
      </c>
      <c r="G86" s="227">
        <v>0.5</v>
      </c>
      <c r="H86" s="22"/>
      <c r="I86" s="22"/>
    </row>
    <row r="87" spans="1:9" ht="26" x14ac:dyDescent="0.3">
      <c r="A87" s="22"/>
      <c r="B87" s="123"/>
      <c r="C87" s="631" t="s">
        <v>251</v>
      </c>
      <c r="D87" s="631"/>
      <c r="E87" s="631"/>
      <c r="F87" s="228">
        <v>0.5</v>
      </c>
      <c r="G87" s="229">
        <v>0.7</v>
      </c>
      <c r="H87" s="22"/>
      <c r="I87" s="22"/>
    </row>
    <row r="88" spans="1:9" ht="27" thickBot="1" x14ac:dyDescent="0.35">
      <c r="A88" s="22"/>
      <c r="B88" s="125"/>
      <c r="C88" s="632" t="s">
        <v>252</v>
      </c>
      <c r="D88" s="632"/>
      <c r="E88" s="632"/>
      <c r="F88" s="230">
        <v>0.7</v>
      </c>
      <c r="G88" s="231">
        <v>1</v>
      </c>
      <c r="H88" s="22"/>
      <c r="I88" s="22"/>
    </row>
    <row r="89" spans="1:9" ht="27" hidden="1" thickBot="1" x14ac:dyDescent="0.35">
      <c r="A89" s="22"/>
      <c r="B89" s="125"/>
      <c r="C89" s="633" t="s">
        <v>255</v>
      </c>
      <c r="D89" s="633"/>
      <c r="E89" s="633"/>
      <c r="F89" s="232">
        <v>1.1000000000000001</v>
      </c>
      <c r="G89" s="233">
        <v>1.2</v>
      </c>
      <c r="H89" s="22"/>
      <c r="I89" s="22"/>
    </row>
    <row r="90" spans="1:9" ht="18" hidden="1" customHeight="1" x14ac:dyDescent="0.2">
      <c r="A90" s="22"/>
      <c r="B90" s="126"/>
      <c r="C90" s="634" t="s">
        <v>249</v>
      </c>
      <c r="D90" s="634"/>
      <c r="E90" s="634"/>
      <c r="F90" s="634"/>
      <c r="G90" s="635"/>
      <c r="H90" s="22"/>
      <c r="I90" s="22"/>
    </row>
    <row r="91" spans="1:9" ht="20" hidden="1" x14ac:dyDescent="0.2">
      <c r="A91" s="22"/>
      <c r="B91" s="123"/>
      <c r="C91" s="27"/>
      <c r="D91" s="27"/>
      <c r="E91" s="27"/>
      <c r="F91" s="118" t="s">
        <v>253</v>
      </c>
      <c r="G91" s="124" t="s">
        <v>254</v>
      </c>
      <c r="H91" s="22"/>
      <c r="I91" s="22"/>
    </row>
    <row r="92" spans="1:9" ht="26" hidden="1" x14ac:dyDescent="0.3">
      <c r="A92" s="22"/>
      <c r="B92" s="123"/>
      <c r="C92" s="659" t="str">
        <f>C85</f>
        <v>NOT CERTIFIED</v>
      </c>
      <c r="D92" s="659"/>
      <c r="E92" s="659"/>
      <c r="F92" s="234">
        <f>F85</f>
        <v>0</v>
      </c>
      <c r="G92" s="235">
        <f>G85*10</f>
        <v>3.5</v>
      </c>
      <c r="H92" s="22"/>
      <c r="I92" s="22"/>
    </row>
    <row r="93" spans="1:9" ht="26" hidden="1" x14ac:dyDescent="0.3">
      <c r="A93" s="22"/>
      <c r="B93" s="123"/>
      <c r="C93" s="629" t="str">
        <f>C86</f>
        <v>CERTIFIED</v>
      </c>
      <c r="D93" s="629"/>
      <c r="E93" s="629"/>
      <c r="F93" s="234">
        <f>F86*10</f>
        <v>3.5</v>
      </c>
      <c r="G93" s="235">
        <f>G86*10</f>
        <v>5</v>
      </c>
      <c r="H93" s="22"/>
      <c r="I93" s="22"/>
    </row>
    <row r="94" spans="1:9" ht="26" hidden="1" x14ac:dyDescent="0.3">
      <c r="A94" s="22"/>
      <c r="B94" s="123"/>
      <c r="C94" s="629" t="str">
        <f>C87</f>
        <v>SILVER</v>
      </c>
      <c r="D94" s="629"/>
      <c r="E94" s="629"/>
      <c r="F94" s="236">
        <f>F87*10</f>
        <v>5</v>
      </c>
      <c r="G94" s="237">
        <f>G87*10</f>
        <v>7</v>
      </c>
      <c r="H94" s="22"/>
      <c r="I94" s="22"/>
    </row>
    <row r="95" spans="1:9" ht="26" hidden="1" x14ac:dyDescent="0.3">
      <c r="A95" s="22"/>
      <c r="B95" s="123"/>
      <c r="C95" s="629" t="str">
        <f>C88</f>
        <v>GOLD</v>
      </c>
      <c r="D95" s="629"/>
      <c r="E95" s="629"/>
      <c r="F95" s="238">
        <f>F88*10</f>
        <v>7</v>
      </c>
      <c r="G95" s="239">
        <f>G88*10</f>
        <v>10</v>
      </c>
      <c r="H95" s="22"/>
      <c r="I95" s="22"/>
    </row>
    <row r="96" spans="1:9" ht="26" hidden="1" customHeight="1" thickBot="1" x14ac:dyDescent="0.35">
      <c r="A96" s="22"/>
      <c r="B96" s="125"/>
      <c r="C96" s="629" t="str">
        <f>C89</f>
        <v>PLATINUM</v>
      </c>
      <c r="D96" s="629"/>
      <c r="E96" s="629"/>
      <c r="F96" s="240">
        <f>F89*10</f>
        <v>11</v>
      </c>
      <c r="G96" s="241">
        <f>G89*10</f>
        <v>12</v>
      </c>
      <c r="H96" s="22"/>
      <c r="I96" s="22"/>
    </row>
    <row r="97" spans="1:9" x14ac:dyDescent="0.2">
      <c r="A97" s="22"/>
      <c r="B97" s="22"/>
      <c r="C97" s="23"/>
      <c r="D97" s="117"/>
      <c r="E97" s="22"/>
      <c r="F97" s="22"/>
      <c r="G97" s="22"/>
      <c r="H97" s="22"/>
      <c r="I97" s="22"/>
    </row>
    <row r="98" spans="1:9" ht="18" hidden="1" customHeight="1" x14ac:dyDescent="0.2">
      <c r="A98" s="22"/>
      <c r="B98" s="128"/>
      <c r="C98" s="638" t="s">
        <v>294</v>
      </c>
      <c r="D98" s="638"/>
      <c r="E98" s="638"/>
      <c r="F98" s="129"/>
      <c r="G98" s="130"/>
      <c r="H98" s="22"/>
      <c r="I98" s="22"/>
    </row>
    <row r="99" spans="1:9" ht="20" hidden="1" x14ac:dyDescent="0.2">
      <c r="A99" s="22"/>
      <c r="B99" s="123"/>
      <c r="C99" s="27"/>
      <c r="D99" s="27"/>
      <c r="E99" s="27"/>
      <c r="F99" s="118" t="s">
        <v>253</v>
      </c>
      <c r="G99" s="124" t="s">
        <v>254</v>
      </c>
      <c r="H99" s="22"/>
      <c r="I99" s="22"/>
    </row>
    <row r="100" spans="1:9" ht="26" hidden="1" x14ac:dyDescent="0.3">
      <c r="A100" s="22"/>
      <c r="B100" s="123"/>
      <c r="C100" s="630" t="s">
        <v>260</v>
      </c>
      <c r="D100" s="630"/>
      <c r="E100" s="630"/>
      <c r="F100" s="226">
        <v>0</v>
      </c>
      <c r="G100" s="227">
        <v>0.3</v>
      </c>
      <c r="H100" s="22"/>
      <c r="I100" s="22"/>
    </row>
    <row r="101" spans="1:9" ht="26" hidden="1" x14ac:dyDescent="0.3">
      <c r="A101" s="22"/>
      <c r="B101" s="123"/>
      <c r="C101" s="630" t="s">
        <v>250</v>
      </c>
      <c r="D101" s="630"/>
      <c r="E101" s="630"/>
      <c r="F101" s="226">
        <v>0.3</v>
      </c>
      <c r="G101" s="227">
        <v>0.5</v>
      </c>
      <c r="H101" s="22"/>
      <c r="I101" s="22"/>
    </row>
    <row r="102" spans="1:9" ht="26" hidden="1" x14ac:dyDescent="0.3">
      <c r="A102" s="22"/>
      <c r="B102" s="123"/>
      <c r="C102" s="631" t="s">
        <v>251</v>
      </c>
      <c r="D102" s="631"/>
      <c r="E102" s="631"/>
      <c r="F102" s="228">
        <v>0.5</v>
      </c>
      <c r="G102" s="229">
        <v>0.7</v>
      </c>
      <c r="H102" s="22"/>
      <c r="I102" s="22"/>
    </row>
    <row r="103" spans="1:9" ht="27" hidden="1" thickBot="1" x14ac:dyDescent="0.35">
      <c r="A103" s="22"/>
      <c r="B103" s="125"/>
      <c r="C103" s="632" t="s">
        <v>252</v>
      </c>
      <c r="D103" s="632"/>
      <c r="E103" s="632"/>
      <c r="F103" s="230">
        <v>0.7</v>
      </c>
      <c r="G103" s="231">
        <v>1</v>
      </c>
      <c r="H103" s="22"/>
      <c r="I103" s="22"/>
    </row>
    <row r="104" spans="1:9" ht="17" hidden="1" thickBot="1" x14ac:dyDescent="0.25">
      <c r="A104" s="22"/>
      <c r="B104" s="22"/>
      <c r="C104" s="23"/>
      <c r="D104" s="117"/>
      <c r="E104" s="22"/>
      <c r="F104" s="22"/>
      <c r="G104" s="22"/>
      <c r="H104" s="22"/>
      <c r="I104" s="22"/>
    </row>
    <row r="105" spans="1:9" ht="18" hidden="1" customHeight="1" x14ac:dyDescent="0.2">
      <c r="A105" s="22"/>
      <c r="B105" s="131"/>
      <c r="C105" s="636" t="s">
        <v>295</v>
      </c>
      <c r="D105" s="636"/>
      <c r="E105" s="636"/>
      <c r="F105" s="132"/>
      <c r="G105" s="133"/>
      <c r="H105" s="22"/>
      <c r="I105" s="22"/>
    </row>
    <row r="106" spans="1:9" ht="20" hidden="1" x14ac:dyDescent="0.2">
      <c r="A106" s="22"/>
      <c r="B106" s="123"/>
      <c r="C106" s="27"/>
      <c r="D106" s="27"/>
      <c r="E106" s="27"/>
      <c r="F106" s="118" t="s">
        <v>253</v>
      </c>
      <c r="G106" s="124" t="s">
        <v>254</v>
      </c>
      <c r="H106" s="22"/>
      <c r="I106" s="22"/>
    </row>
    <row r="107" spans="1:9" ht="26" hidden="1" x14ac:dyDescent="0.3">
      <c r="A107" s="22"/>
      <c r="B107" s="123"/>
      <c r="C107" s="630" t="s">
        <v>260</v>
      </c>
      <c r="D107" s="630"/>
      <c r="E107" s="630"/>
      <c r="F107" s="226">
        <v>0</v>
      </c>
      <c r="G107" s="227">
        <v>0.3</v>
      </c>
      <c r="H107" s="22"/>
      <c r="I107" s="22"/>
    </row>
    <row r="108" spans="1:9" ht="26" hidden="1" x14ac:dyDescent="0.3">
      <c r="A108" s="22"/>
      <c r="B108" s="123"/>
      <c r="C108" s="630" t="s">
        <v>250</v>
      </c>
      <c r="D108" s="630"/>
      <c r="E108" s="630"/>
      <c r="F108" s="226">
        <v>0.3</v>
      </c>
      <c r="G108" s="227">
        <v>0.5</v>
      </c>
      <c r="H108" s="22"/>
      <c r="I108" s="22"/>
    </row>
    <row r="109" spans="1:9" ht="26" hidden="1" x14ac:dyDescent="0.3">
      <c r="A109" s="22"/>
      <c r="B109" s="123"/>
      <c r="C109" s="631" t="s">
        <v>251</v>
      </c>
      <c r="D109" s="631"/>
      <c r="E109" s="631"/>
      <c r="F109" s="228">
        <v>0.5</v>
      </c>
      <c r="G109" s="229">
        <v>0.7</v>
      </c>
      <c r="H109" s="22"/>
      <c r="I109" s="22"/>
    </row>
    <row r="110" spans="1:9" ht="27" hidden="1" thickBot="1" x14ac:dyDescent="0.35">
      <c r="A110" s="22"/>
      <c r="B110" s="125"/>
      <c r="C110" s="632" t="s">
        <v>252</v>
      </c>
      <c r="D110" s="632"/>
      <c r="E110" s="632"/>
      <c r="F110" s="230">
        <v>0.7</v>
      </c>
      <c r="G110" s="231">
        <v>1</v>
      </c>
      <c r="H110" s="22"/>
      <c r="I110" s="22"/>
    </row>
    <row r="111" spans="1:9" x14ac:dyDescent="0.2">
      <c r="D111" s="38"/>
    </row>
    <row r="112" spans="1:9" x14ac:dyDescent="0.2">
      <c r="D112" s="38"/>
    </row>
    <row r="117" spans="7:7" hidden="1" x14ac:dyDescent="0.2">
      <c r="G117" s="40" t="s">
        <v>39</v>
      </c>
    </row>
    <row r="118" spans="7:7" hidden="1" x14ac:dyDescent="0.2">
      <c r="G118" s="41" t="s">
        <v>40</v>
      </c>
    </row>
    <row r="119" spans="7:7" hidden="1" x14ac:dyDescent="0.2">
      <c r="G119" s="42" t="s">
        <v>41</v>
      </c>
    </row>
    <row r="120" spans="7:7" hidden="1" x14ac:dyDescent="0.2">
      <c r="G120" s="43" t="s">
        <v>42</v>
      </c>
    </row>
    <row r="121" spans="7:7" hidden="1" x14ac:dyDescent="0.2">
      <c r="G121" s="41" t="s">
        <v>5</v>
      </c>
    </row>
  </sheetData>
  <mergeCells count="100">
    <mergeCell ref="D19:E19"/>
    <mergeCell ref="C92:E92"/>
    <mergeCell ref="C93:E93"/>
    <mergeCell ref="C94:E94"/>
    <mergeCell ref="D44:E44"/>
    <mergeCell ref="D23:E23"/>
    <mergeCell ref="C85:E85"/>
    <mergeCell ref="C83:E83"/>
    <mergeCell ref="D56:E56"/>
    <mergeCell ref="D21:E21"/>
    <mergeCell ref="D34:E34"/>
    <mergeCell ref="D38:E38"/>
    <mergeCell ref="D39:E39"/>
    <mergeCell ref="D31:E31"/>
    <mergeCell ref="D52:E52"/>
    <mergeCell ref="D45:E45"/>
    <mergeCell ref="D57:E57"/>
    <mergeCell ref="D35:E35"/>
    <mergeCell ref="D36:E36"/>
    <mergeCell ref="D42:E42"/>
    <mergeCell ref="D43:E43"/>
    <mergeCell ref="B64:B79"/>
    <mergeCell ref="D60:E60"/>
    <mergeCell ref="D64:E64"/>
    <mergeCell ref="D65:E65"/>
    <mergeCell ref="D66:E66"/>
    <mergeCell ref="D67:E67"/>
    <mergeCell ref="D79:E79"/>
    <mergeCell ref="D73:E73"/>
    <mergeCell ref="D74:E74"/>
    <mergeCell ref="D61:E61"/>
    <mergeCell ref="D68:E68"/>
    <mergeCell ref="D76:E76"/>
    <mergeCell ref="D75:E75"/>
    <mergeCell ref="D78:E78"/>
    <mergeCell ref="D71:E71"/>
    <mergeCell ref="D62:E62"/>
    <mergeCell ref="B2:G2"/>
    <mergeCell ref="D53:E53"/>
    <mergeCell ref="B51:B60"/>
    <mergeCell ref="D48:E48"/>
    <mergeCell ref="D46:E46"/>
    <mergeCell ref="D11:E11"/>
    <mergeCell ref="D58:E58"/>
    <mergeCell ref="D59:E59"/>
    <mergeCell ref="D4:G4"/>
    <mergeCell ref="D5:G5"/>
    <mergeCell ref="D6:G6"/>
    <mergeCell ref="B4:C4"/>
    <mergeCell ref="B5:C5"/>
    <mergeCell ref="B6:C6"/>
    <mergeCell ref="D32:E32"/>
    <mergeCell ref="D25:E25"/>
    <mergeCell ref="D12:E12"/>
    <mergeCell ref="B42:B49"/>
    <mergeCell ref="D10:E10"/>
    <mergeCell ref="B28:B37"/>
    <mergeCell ref="D37:E37"/>
    <mergeCell ref="D24:E24"/>
    <mergeCell ref="D49:E49"/>
    <mergeCell ref="B9:B24"/>
    <mergeCell ref="D22:E22"/>
    <mergeCell ref="D14:E14"/>
    <mergeCell ref="D40:E40"/>
    <mergeCell ref="D16:E16"/>
    <mergeCell ref="D13:E13"/>
    <mergeCell ref="D17:E17"/>
    <mergeCell ref="D20:E20"/>
    <mergeCell ref="D9:E9"/>
    <mergeCell ref="D15:E15"/>
    <mergeCell ref="D18:E18"/>
    <mergeCell ref="C98:E98"/>
    <mergeCell ref="C100:E100"/>
    <mergeCell ref="C101:E101"/>
    <mergeCell ref="D72:E72"/>
    <mergeCell ref="D51:E51"/>
    <mergeCell ref="D70:E70"/>
    <mergeCell ref="D77:E77"/>
    <mergeCell ref="D55:E55"/>
    <mergeCell ref="D28:E28"/>
    <mergeCell ref="D29:E29"/>
    <mergeCell ref="D30:E30"/>
    <mergeCell ref="D47:E47"/>
    <mergeCell ref="D26:E26"/>
    <mergeCell ref="D33:E33"/>
    <mergeCell ref="C109:E109"/>
    <mergeCell ref="C110:E110"/>
    <mergeCell ref="C102:E102"/>
    <mergeCell ref="C103:E103"/>
    <mergeCell ref="C105:E105"/>
    <mergeCell ref="C107:E107"/>
    <mergeCell ref="C108:E108"/>
    <mergeCell ref="D69:E69"/>
    <mergeCell ref="C96:E96"/>
    <mergeCell ref="C86:E86"/>
    <mergeCell ref="C87:E87"/>
    <mergeCell ref="C88:E88"/>
    <mergeCell ref="C89:E89"/>
    <mergeCell ref="C90:G90"/>
    <mergeCell ref="C95:E95"/>
  </mergeCells>
  <phoneticPr fontId="4" type="noConversion"/>
  <conditionalFormatting sqref="C86:G86">
    <cfRule type="containsText" dxfId="667" priority="13" operator="containsText" text="CERTIFIED">
      <formula>NOT(ISERROR(SEARCH("CERTIFIED",C86)))</formula>
    </cfRule>
  </conditionalFormatting>
  <conditionalFormatting sqref="C87:E87">
    <cfRule type="containsText" dxfId="666" priority="12" operator="containsText" text="SILVER">
      <formula>NOT(ISERROR(SEARCH("SILVER",C87)))</formula>
    </cfRule>
  </conditionalFormatting>
  <conditionalFormatting sqref="C88:E88">
    <cfRule type="containsText" dxfId="665" priority="11" operator="containsText" text="GOLD">
      <formula>NOT(ISERROR(SEARCH("GOLD",C88)))</formula>
    </cfRule>
  </conditionalFormatting>
  <conditionalFormatting sqref="C89:E89">
    <cfRule type="containsText" dxfId="664" priority="10" operator="containsText" text="PLATINUM">
      <formula>NOT(ISERROR(SEARCH("PLATINUM",C89)))</formula>
    </cfRule>
  </conditionalFormatting>
  <conditionalFormatting sqref="C85:G85">
    <cfRule type="containsText" dxfId="663" priority="9" operator="containsText" text="NOT CERTIFIED">
      <formula>NOT(ISERROR(SEARCH("NOT CERTIFIED",C85)))</formula>
    </cfRule>
  </conditionalFormatting>
  <conditionalFormatting sqref="C101:G101">
    <cfRule type="containsText" dxfId="662" priority="8" operator="containsText" text="CERTIFIED">
      <formula>NOT(ISERROR(SEARCH("CERTIFIED",C101)))</formula>
    </cfRule>
  </conditionalFormatting>
  <conditionalFormatting sqref="C102:E102">
    <cfRule type="containsText" dxfId="661" priority="7" operator="containsText" text="SILVER">
      <formula>NOT(ISERROR(SEARCH("SILVER",C102)))</formula>
    </cfRule>
  </conditionalFormatting>
  <conditionalFormatting sqref="C103:E103">
    <cfRule type="containsText" dxfId="660" priority="6" operator="containsText" text="GOLD">
      <formula>NOT(ISERROR(SEARCH("GOLD",C103)))</formula>
    </cfRule>
  </conditionalFormatting>
  <conditionalFormatting sqref="C100:G100">
    <cfRule type="containsText" dxfId="659" priority="5" operator="containsText" text="NOT CERTIFIED">
      <formula>NOT(ISERROR(SEARCH("NOT CERTIFIED",C100)))</formula>
    </cfRule>
  </conditionalFormatting>
  <conditionalFormatting sqref="C108:G108">
    <cfRule type="containsText" dxfId="658" priority="4" operator="containsText" text="CERTIFIED">
      <formula>NOT(ISERROR(SEARCH("CERTIFIED",C108)))</formula>
    </cfRule>
  </conditionalFormatting>
  <conditionalFormatting sqref="C109:E109">
    <cfRule type="containsText" dxfId="657" priority="3" operator="containsText" text="SILVER">
      <formula>NOT(ISERROR(SEARCH("SILVER",C109)))</formula>
    </cfRule>
  </conditionalFormatting>
  <conditionalFormatting sqref="C110:E110">
    <cfRule type="containsText" dxfId="656" priority="2" operator="containsText" text="GOLD">
      <formula>NOT(ISERROR(SEARCH("GOLD",C110)))</formula>
    </cfRule>
  </conditionalFormatting>
  <conditionalFormatting sqref="C107:G107">
    <cfRule type="containsText" dxfId="655" priority="1" operator="containsText" text="NOT CERTIFIED">
      <formula>NOT(ISERROR(SEARCH("NOT CERTIFIED",C107)))</formula>
    </cfRule>
  </conditionalFormatting>
  <pageMargins left="0.75" right="0.75" top="1" bottom="1" header="0.5" footer="0.5"/>
  <pageSetup paperSize="9" scale="42" orientation="portrait" horizontalDpi="4294967292" verticalDpi="4294967292" r:id="rId1"/>
  <rowBreaks count="1" manualBreakCount="1">
    <brk id="110" max="16383" man="1"/>
  </rowBreaks>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zoomScalePageLayoutView="60" workbookViewId="0"/>
  </sheetViews>
  <sheetFormatPr baseColWidth="10" defaultColWidth="8.83203125" defaultRowHeight="16"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6"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DI207"/>
  <sheetViews>
    <sheetView tabSelected="1" zoomScale="80" zoomScaleNormal="80" zoomScalePageLayoutView="80" workbookViewId="0">
      <selection activeCell="C17" sqref="C17"/>
    </sheetView>
  </sheetViews>
  <sheetFormatPr baseColWidth="10" defaultColWidth="11" defaultRowHeight="16" outlineLevelRow="1" outlineLevelCol="1" x14ac:dyDescent="0.2"/>
  <cols>
    <col min="1" max="1" width="1.6640625" style="3" customWidth="1"/>
    <col min="2" max="2" width="34.1640625" style="3" customWidth="1"/>
    <col min="3" max="3" width="22.6640625" style="3" customWidth="1"/>
    <col min="4" max="4" width="5.6640625" style="3" customWidth="1"/>
    <col min="5" max="5" width="10.5" style="3" customWidth="1"/>
    <col min="6" max="6" width="6.83203125" style="3" customWidth="1"/>
    <col min="7" max="7" width="6.1640625" style="3" customWidth="1"/>
    <col min="8" max="8" width="18.33203125" style="3" customWidth="1"/>
    <col min="9" max="9" width="7.5" style="3" customWidth="1"/>
    <col min="10" max="10" width="8.5" style="3" customWidth="1"/>
    <col min="11" max="12" width="1.6640625" style="3" customWidth="1"/>
    <col min="13" max="112" width="11.33203125" style="3" customWidth="1"/>
    <col min="113" max="113" width="11.33203125" style="3" customWidth="1" outlineLevel="1"/>
    <col min="114" max="114" width="11.33203125" style="3" customWidth="1"/>
    <col min="115" max="16384" width="11" style="3"/>
  </cols>
  <sheetData>
    <row r="1" spans="1:12" ht="9.75" customHeight="1" x14ac:dyDescent="0.2">
      <c r="A1" s="2"/>
      <c r="B1" s="2"/>
      <c r="C1" s="2"/>
      <c r="D1" s="2"/>
      <c r="E1" s="2"/>
      <c r="F1" s="2"/>
      <c r="G1" s="2"/>
      <c r="H1" s="2"/>
      <c r="I1" s="2"/>
      <c r="J1" s="2"/>
      <c r="K1" s="1"/>
      <c r="L1" s="1"/>
    </row>
    <row r="2" spans="1:12" ht="34.5" customHeight="1" x14ac:dyDescent="0.2">
      <c r="A2" s="2"/>
      <c r="B2" s="523"/>
      <c r="C2" s="676" t="s">
        <v>196</v>
      </c>
      <c r="D2" s="676"/>
      <c r="E2" s="676"/>
      <c r="F2" s="676"/>
      <c r="G2" s="676"/>
      <c r="H2" s="676"/>
      <c r="I2" s="676"/>
      <c r="J2" s="523"/>
      <c r="K2" s="2"/>
      <c r="L2" s="2"/>
    </row>
    <row r="3" spans="1:12" ht="21" customHeight="1" x14ac:dyDescent="0.2">
      <c r="A3" s="2"/>
      <c r="B3" s="505" t="s">
        <v>2</v>
      </c>
      <c r="C3" s="675"/>
      <c r="D3" s="675"/>
      <c r="E3" s="675"/>
      <c r="F3" s="675"/>
      <c r="G3" s="675"/>
      <c r="H3" s="675"/>
      <c r="I3" s="675"/>
      <c r="J3" s="506"/>
      <c r="K3" s="2"/>
      <c r="L3" s="2"/>
    </row>
    <row r="4" spans="1:12" ht="36.75" customHeight="1" x14ac:dyDescent="0.2">
      <c r="A4" s="2"/>
      <c r="B4" s="505" t="s">
        <v>3</v>
      </c>
      <c r="C4" s="675" t="s">
        <v>763</v>
      </c>
      <c r="D4" s="675"/>
      <c r="E4" s="675"/>
      <c r="F4" s="675"/>
      <c r="G4" s="675"/>
      <c r="H4" s="675"/>
      <c r="I4" s="675"/>
      <c r="J4" s="506"/>
      <c r="K4" s="2"/>
      <c r="L4" s="2"/>
    </row>
    <row r="5" spans="1:12" ht="20" customHeight="1" x14ac:dyDescent="0.2">
      <c r="A5" s="2"/>
      <c r="B5" s="505" t="s">
        <v>4</v>
      </c>
      <c r="C5" s="675"/>
      <c r="D5" s="675"/>
      <c r="E5" s="675"/>
      <c r="F5" s="675"/>
      <c r="G5" s="675"/>
      <c r="H5" s="675"/>
      <c r="I5" s="675"/>
      <c r="J5" s="506"/>
      <c r="K5" s="2"/>
      <c r="L5" s="2"/>
    </row>
    <row r="6" spans="1:12" ht="15" customHeight="1" x14ac:dyDescent="0.2">
      <c r="A6" s="2"/>
      <c r="B6" s="14"/>
      <c r="C6" s="14"/>
      <c r="D6" s="14"/>
      <c r="E6" s="14"/>
      <c r="F6" s="14"/>
      <c r="G6" s="14"/>
      <c r="H6" s="14"/>
      <c r="I6" s="14"/>
      <c r="J6" s="14"/>
      <c r="K6" s="14"/>
      <c r="L6" s="15"/>
    </row>
    <row r="7" spans="1:12" ht="20" customHeight="1" x14ac:dyDescent="0.2">
      <c r="A7" s="2"/>
      <c r="B7" s="668"/>
      <c r="C7" s="668"/>
      <c r="D7" s="668"/>
      <c r="E7" s="668"/>
      <c r="F7" s="668"/>
      <c r="G7" s="668"/>
      <c r="H7" s="668"/>
      <c r="I7" s="668"/>
      <c r="J7" s="668"/>
      <c r="K7" s="14"/>
      <c r="L7" s="15"/>
    </row>
    <row r="8" spans="1:12" ht="9.75" customHeight="1" x14ac:dyDescent="0.2">
      <c r="A8" s="2"/>
      <c r="B8" s="5"/>
      <c r="C8" s="20"/>
      <c r="D8" s="5"/>
      <c r="E8" s="5"/>
      <c r="F8" s="5"/>
      <c r="G8" s="5"/>
      <c r="H8" s="5"/>
      <c r="I8" s="5"/>
      <c r="J8" s="4"/>
      <c r="K8" s="16"/>
      <c r="L8" s="15"/>
    </row>
    <row r="9" spans="1:12" ht="34" customHeight="1" x14ac:dyDescent="0.2">
      <c r="A9" s="2"/>
      <c r="B9" s="5" t="s">
        <v>62</v>
      </c>
      <c r="C9" s="669"/>
      <c r="D9" s="670"/>
      <c r="E9" s="670"/>
      <c r="F9" s="670"/>
      <c r="G9" s="670"/>
      <c r="H9" s="670"/>
      <c r="I9" s="670"/>
      <c r="J9" s="671"/>
      <c r="K9" s="16"/>
      <c r="L9" s="15"/>
    </row>
    <row r="10" spans="1:12" ht="9.75" customHeight="1" x14ac:dyDescent="0.2">
      <c r="A10" s="2"/>
      <c r="B10" s="5"/>
      <c r="C10" s="20"/>
      <c r="D10" s="5"/>
      <c r="E10" s="5"/>
      <c r="F10" s="5"/>
      <c r="G10" s="5"/>
      <c r="H10" s="5"/>
      <c r="I10" s="5"/>
      <c r="J10" s="4"/>
      <c r="K10" s="16"/>
      <c r="L10" s="15"/>
    </row>
    <row r="11" spans="1:12" ht="34" customHeight="1" x14ac:dyDescent="0.2">
      <c r="A11" s="2"/>
      <c r="B11" s="5" t="s">
        <v>63</v>
      </c>
      <c r="C11" s="669"/>
      <c r="D11" s="670"/>
      <c r="E11" s="670"/>
      <c r="F11" s="670"/>
      <c r="G11" s="670"/>
      <c r="H11" s="670"/>
      <c r="I11" s="670"/>
      <c r="J11" s="671"/>
      <c r="K11" s="16"/>
      <c r="L11" s="15"/>
    </row>
    <row r="12" spans="1:12" ht="9.75" customHeight="1" x14ac:dyDescent="0.2">
      <c r="A12" s="2"/>
      <c r="B12" s="5"/>
      <c r="C12" s="20"/>
      <c r="D12" s="5"/>
      <c r="E12" s="5"/>
      <c r="F12" s="5"/>
      <c r="G12" s="5"/>
      <c r="H12" s="5"/>
      <c r="I12" s="5"/>
      <c r="J12" s="4"/>
      <c r="K12" s="16"/>
      <c r="L12" s="15"/>
    </row>
    <row r="13" spans="1:12" ht="34" customHeight="1" x14ac:dyDescent="0.2">
      <c r="A13" s="2"/>
      <c r="B13" s="5" t="s">
        <v>64</v>
      </c>
      <c r="C13" s="669"/>
      <c r="D13" s="670"/>
      <c r="E13" s="670"/>
      <c r="F13" s="670"/>
      <c r="G13" s="670"/>
      <c r="H13" s="670"/>
      <c r="I13" s="670"/>
      <c r="J13" s="671"/>
      <c r="K13" s="16"/>
      <c r="L13" s="15"/>
    </row>
    <row r="14" spans="1:12" ht="9.75" customHeight="1" x14ac:dyDescent="0.2">
      <c r="A14" s="2"/>
      <c r="B14" s="5"/>
      <c r="C14" s="20"/>
      <c r="D14" s="5"/>
      <c r="E14" s="5"/>
      <c r="F14" s="5"/>
      <c r="G14" s="5"/>
      <c r="H14" s="5"/>
      <c r="I14" s="5"/>
      <c r="J14" s="4"/>
      <c r="K14" s="16"/>
      <c r="L14" s="15"/>
    </row>
    <row r="15" spans="1:12" ht="34" customHeight="1" x14ac:dyDescent="0.2">
      <c r="A15" s="2"/>
      <c r="B15" s="5" t="s">
        <v>65</v>
      </c>
      <c r="C15" s="672"/>
      <c r="D15" s="673"/>
      <c r="E15" s="673"/>
      <c r="F15" s="673"/>
      <c r="G15" s="673"/>
      <c r="H15" s="673"/>
      <c r="I15" s="673"/>
      <c r="J15" s="674"/>
      <c r="K15" s="16"/>
      <c r="L15" s="15"/>
    </row>
    <row r="16" spans="1:12" ht="9.75" customHeight="1" x14ac:dyDescent="0.2">
      <c r="A16" s="2"/>
      <c r="B16" s="5"/>
      <c r="C16" s="20"/>
      <c r="D16" s="5"/>
      <c r="E16" s="5"/>
      <c r="F16" s="5"/>
      <c r="G16" s="5"/>
      <c r="H16" s="5"/>
      <c r="I16" s="5"/>
      <c r="J16" s="4"/>
      <c r="K16" s="16"/>
      <c r="L16" s="15"/>
    </row>
    <row r="17" spans="1:112" ht="29" customHeight="1" x14ac:dyDescent="0.2">
      <c r="A17" s="2"/>
      <c r="B17" s="5" t="s">
        <v>66</v>
      </c>
      <c r="C17" s="502" t="s">
        <v>78</v>
      </c>
      <c r="D17" s="622"/>
      <c r="E17" s="5"/>
      <c r="F17" s="5"/>
      <c r="G17" s="5"/>
      <c r="H17" s="5"/>
      <c r="I17" s="5"/>
      <c r="J17" s="4"/>
      <c r="K17" s="16"/>
      <c r="L17" s="15"/>
    </row>
    <row r="18" spans="1:112" ht="9.75" customHeight="1" x14ac:dyDescent="0.2">
      <c r="A18" s="2"/>
      <c r="B18" s="5"/>
      <c r="C18" s="20"/>
      <c r="D18" s="5"/>
      <c r="E18" s="5"/>
      <c r="F18" s="5"/>
      <c r="G18" s="5"/>
      <c r="H18" s="5"/>
      <c r="I18" s="5"/>
      <c r="J18" s="4"/>
      <c r="K18" s="16"/>
      <c r="L18" s="15"/>
    </row>
    <row r="19" spans="1:112" ht="29" customHeight="1" x14ac:dyDescent="0.2">
      <c r="A19" s="2"/>
      <c r="B19" s="5" t="s">
        <v>101</v>
      </c>
      <c r="C19" s="503"/>
      <c r="D19" s="206"/>
      <c r="E19" s="5"/>
      <c r="F19" s="5"/>
      <c r="G19" s="5"/>
      <c r="H19" s="5"/>
      <c r="I19" s="5"/>
      <c r="J19" s="4"/>
      <c r="K19" s="16"/>
      <c r="L19" s="15"/>
    </row>
    <row r="20" spans="1:112" ht="9.75" customHeight="1" x14ac:dyDescent="0.2">
      <c r="A20" s="2"/>
      <c r="B20" s="5"/>
      <c r="C20" s="20"/>
      <c r="D20" s="5"/>
      <c r="E20" s="5"/>
      <c r="F20" s="5"/>
      <c r="G20" s="5"/>
      <c r="H20" s="5"/>
      <c r="I20" s="5"/>
      <c r="J20" s="4"/>
      <c r="K20" s="16"/>
      <c r="L20" s="15"/>
    </row>
    <row r="21" spans="1:112" ht="35" customHeight="1" x14ac:dyDescent="0.2">
      <c r="A21" s="2"/>
      <c r="B21" s="5" t="s">
        <v>67</v>
      </c>
      <c r="C21" s="504"/>
      <c r="D21" s="5" t="s">
        <v>79</v>
      </c>
      <c r="E21" s="5" t="s">
        <v>290</v>
      </c>
      <c r="F21" s="5"/>
      <c r="G21" s="5"/>
      <c r="H21" s="5"/>
      <c r="I21" s="5"/>
      <c r="J21" s="4"/>
      <c r="K21" s="16"/>
      <c r="L21" s="15"/>
    </row>
    <row r="22" spans="1:112" ht="9.75" customHeight="1" thickBot="1" x14ac:dyDescent="0.25">
      <c r="A22" s="2"/>
      <c r="B22" s="5"/>
      <c r="C22" s="20"/>
      <c r="D22" s="5"/>
      <c r="E22" s="5"/>
      <c r="F22" s="5"/>
      <c r="G22" s="5"/>
      <c r="H22" s="5"/>
      <c r="I22" s="5"/>
      <c r="J22" s="4"/>
      <c r="K22" s="16"/>
      <c r="L22" s="15"/>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row>
    <row r="23" spans="1:112" ht="20" customHeight="1" thickBot="1" x14ac:dyDescent="0.25">
      <c r="A23" s="2"/>
      <c r="B23" s="668"/>
      <c r="C23" s="668"/>
      <c r="D23" s="668"/>
      <c r="E23" s="668"/>
      <c r="F23" s="668"/>
      <c r="G23" s="668"/>
      <c r="H23" s="668"/>
      <c r="I23" s="668"/>
      <c r="J23" s="668"/>
      <c r="K23" s="14"/>
      <c r="L23" s="15"/>
      <c r="M23" s="624" t="s">
        <v>397</v>
      </c>
      <c r="N23" s="624" t="s">
        <v>398</v>
      </c>
      <c r="O23" s="624" t="s">
        <v>399</v>
      </c>
      <c r="P23" s="624" t="s">
        <v>400</v>
      </c>
      <c r="Q23" s="624" t="s">
        <v>401</v>
      </c>
      <c r="R23" s="624" t="s">
        <v>402</v>
      </c>
      <c r="S23" s="624" t="s">
        <v>403</v>
      </c>
      <c r="T23" s="624" t="s">
        <v>404</v>
      </c>
      <c r="U23" s="624" t="s">
        <v>405</v>
      </c>
      <c r="V23" s="624" t="s">
        <v>406</v>
      </c>
      <c r="W23" s="624" t="s">
        <v>424</v>
      </c>
      <c r="X23" s="624" t="s">
        <v>425</v>
      </c>
      <c r="Y23" s="624" t="s">
        <v>426</v>
      </c>
      <c r="Z23" s="624" t="s">
        <v>427</v>
      </c>
      <c r="AA23" s="624" t="s">
        <v>428</v>
      </c>
      <c r="AB23" s="624" t="s">
        <v>429</v>
      </c>
      <c r="AC23" s="624" t="s">
        <v>430</v>
      </c>
      <c r="AD23" s="624" t="s">
        <v>431</v>
      </c>
      <c r="AE23" s="624" t="s">
        <v>432</v>
      </c>
      <c r="AF23" s="624" t="s">
        <v>433</v>
      </c>
      <c r="AG23" s="624" t="s">
        <v>434</v>
      </c>
      <c r="AH23" s="624" t="s">
        <v>435</v>
      </c>
      <c r="AI23" s="624" t="s">
        <v>436</v>
      </c>
      <c r="AJ23" s="624" t="s">
        <v>437</v>
      </c>
      <c r="AK23" s="624" t="s">
        <v>438</v>
      </c>
      <c r="AL23" s="624" t="s">
        <v>439</v>
      </c>
      <c r="AM23" s="624" t="s">
        <v>440</v>
      </c>
      <c r="AN23" s="624" t="s">
        <v>441</v>
      </c>
      <c r="AO23" s="624" t="s">
        <v>442</v>
      </c>
      <c r="AP23" s="624" t="s">
        <v>443</v>
      </c>
      <c r="AQ23" s="624" t="s">
        <v>444</v>
      </c>
      <c r="AR23" s="624" t="s">
        <v>445</v>
      </c>
      <c r="AS23" s="624" t="s">
        <v>446</v>
      </c>
      <c r="AT23" s="624" t="s">
        <v>447</v>
      </c>
      <c r="AU23" s="624" t="s">
        <v>448</v>
      </c>
      <c r="AV23" s="624" t="s">
        <v>449</v>
      </c>
      <c r="AW23" s="624" t="s">
        <v>450</v>
      </c>
      <c r="AX23" s="624" t="s">
        <v>451</v>
      </c>
      <c r="AY23" s="624" t="s">
        <v>452</v>
      </c>
      <c r="AZ23" s="624" t="s">
        <v>453</v>
      </c>
      <c r="BA23" s="624" t="s">
        <v>454</v>
      </c>
      <c r="BB23" s="624" t="s">
        <v>455</v>
      </c>
      <c r="BC23" s="624" t="s">
        <v>456</v>
      </c>
      <c r="BD23" s="624" t="s">
        <v>457</v>
      </c>
      <c r="BE23" s="624" t="s">
        <v>458</v>
      </c>
      <c r="BF23" s="624" t="s">
        <v>459</v>
      </c>
      <c r="BG23" s="624" t="s">
        <v>460</v>
      </c>
      <c r="BH23" s="624" t="s">
        <v>461</v>
      </c>
      <c r="BI23" s="624" t="s">
        <v>462</v>
      </c>
      <c r="BJ23" s="624" t="s">
        <v>463</v>
      </c>
      <c r="BK23" s="624" t="s">
        <v>464</v>
      </c>
      <c r="BL23" s="624" t="s">
        <v>465</v>
      </c>
      <c r="BM23" s="624" t="s">
        <v>466</v>
      </c>
      <c r="BN23" s="624" t="s">
        <v>467</v>
      </c>
      <c r="BO23" s="624" t="s">
        <v>468</v>
      </c>
      <c r="BP23" s="624" t="s">
        <v>469</v>
      </c>
      <c r="BQ23" s="624" t="s">
        <v>470</v>
      </c>
      <c r="BR23" s="624" t="s">
        <v>471</v>
      </c>
      <c r="BS23" s="624" t="s">
        <v>472</v>
      </c>
      <c r="BT23" s="624" t="s">
        <v>473</v>
      </c>
      <c r="BU23" s="624" t="s">
        <v>474</v>
      </c>
      <c r="BV23" s="624" t="s">
        <v>475</v>
      </c>
      <c r="BW23" s="624" t="s">
        <v>476</v>
      </c>
      <c r="BX23" s="624" t="s">
        <v>477</v>
      </c>
      <c r="BY23" s="624" t="s">
        <v>478</v>
      </c>
      <c r="BZ23" s="624" t="s">
        <v>479</v>
      </c>
      <c r="CA23" s="624" t="s">
        <v>480</v>
      </c>
      <c r="CB23" s="624" t="s">
        <v>481</v>
      </c>
      <c r="CC23" s="624" t="s">
        <v>482</v>
      </c>
      <c r="CD23" s="624" t="s">
        <v>483</v>
      </c>
      <c r="CE23" s="624" t="s">
        <v>484</v>
      </c>
      <c r="CF23" s="624" t="s">
        <v>485</v>
      </c>
      <c r="CG23" s="624" t="s">
        <v>486</v>
      </c>
      <c r="CH23" s="624" t="s">
        <v>487</v>
      </c>
      <c r="CI23" s="624" t="s">
        <v>488</v>
      </c>
      <c r="CJ23" s="624" t="s">
        <v>489</v>
      </c>
      <c r="CK23" s="624" t="s">
        <v>490</v>
      </c>
      <c r="CL23" s="624" t="s">
        <v>491</v>
      </c>
      <c r="CM23" s="624" t="s">
        <v>492</v>
      </c>
      <c r="CN23" s="624" t="s">
        <v>493</v>
      </c>
      <c r="CO23" s="624" t="s">
        <v>494</v>
      </c>
      <c r="CP23" s="624" t="s">
        <v>495</v>
      </c>
      <c r="CQ23" s="624" t="s">
        <v>496</v>
      </c>
      <c r="CR23" s="624" t="s">
        <v>497</v>
      </c>
      <c r="CS23" s="624" t="s">
        <v>498</v>
      </c>
      <c r="CT23" s="624" t="s">
        <v>499</v>
      </c>
      <c r="CU23" s="624" t="s">
        <v>500</v>
      </c>
      <c r="CV23" s="624" t="s">
        <v>501</v>
      </c>
      <c r="CW23" s="624" t="s">
        <v>502</v>
      </c>
      <c r="CX23" s="624" t="s">
        <v>503</v>
      </c>
      <c r="CY23" s="624" t="s">
        <v>504</v>
      </c>
      <c r="CZ23" s="624" t="s">
        <v>505</v>
      </c>
      <c r="DA23" s="624" t="s">
        <v>506</v>
      </c>
      <c r="DB23" s="624" t="s">
        <v>507</v>
      </c>
      <c r="DC23" s="624" t="s">
        <v>508</v>
      </c>
      <c r="DD23" s="624" t="s">
        <v>509</v>
      </c>
      <c r="DE23" s="624" t="s">
        <v>510</v>
      </c>
      <c r="DF23" s="624" t="s">
        <v>511</v>
      </c>
      <c r="DG23" s="624" t="s">
        <v>512</v>
      </c>
      <c r="DH23" s="624" t="s">
        <v>513</v>
      </c>
    </row>
    <row r="24" spans="1:112" ht="9.75" customHeight="1" thickBot="1" x14ac:dyDescent="0.25">
      <c r="A24" s="2"/>
      <c r="B24" s="14"/>
      <c r="C24" s="14"/>
      <c r="D24" s="14"/>
      <c r="E24" s="14"/>
      <c r="F24" s="14"/>
      <c r="G24" s="18"/>
      <c r="H24" s="19"/>
      <c r="I24" s="14"/>
      <c r="J24" s="14"/>
      <c r="K24" s="14"/>
      <c r="L24" s="15"/>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row>
    <row r="25" spans="1:112" ht="63" customHeight="1" thickBot="1" x14ac:dyDescent="0.25">
      <c r="A25" s="2"/>
      <c r="B25" s="253"/>
      <c r="C25" s="254"/>
      <c r="D25" s="5"/>
      <c r="E25" s="5"/>
      <c r="F25" s="5"/>
      <c r="G25" s="5"/>
      <c r="H25" s="677" t="s">
        <v>68</v>
      </c>
      <c r="I25" s="677"/>
      <c r="J25" s="677"/>
      <c r="K25" s="16"/>
      <c r="L25" s="15"/>
      <c r="M25" s="262" t="s">
        <v>78</v>
      </c>
      <c r="N25" s="219" t="s">
        <v>78</v>
      </c>
      <c r="O25" s="219" t="s">
        <v>78</v>
      </c>
      <c r="P25" s="219" t="s">
        <v>78</v>
      </c>
      <c r="Q25" s="219" t="s">
        <v>78</v>
      </c>
      <c r="R25" s="219" t="s">
        <v>78</v>
      </c>
      <c r="S25" s="219" t="s">
        <v>78</v>
      </c>
      <c r="T25" s="219" t="s">
        <v>78</v>
      </c>
      <c r="U25" s="219" t="s">
        <v>78</v>
      </c>
      <c r="V25" s="219" t="s">
        <v>78</v>
      </c>
      <c r="W25" s="219" t="s">
        <v>78</v>
      </c>
      <c r="X25" s="219" t="s">
        <v>78</v>
      </c>
      <c r="Y25" s="219" t="s">
        <v>78</v>
      </c>
      <c r="Z25" s="219" t="s">
        <v>78</v>
      </c>
      <c r="AA25" s="219" t="s">
        <v>78</v>
      </c>
      <c r="AB25" s="219" t="s">
        <v>78</v>
      </c>
      <c r="AC25" s="219" t="s">
        <v>78</v>
      </c>
      <c r="AD25" s="219" t="s">
        <v>78</v>
      </c>
      <c r="AE25" s="219" t="s">
        <v>78</v>
      </c>
      <c r="AF25" s="219" t="s">
        <v>78</v>
      </c>
      <c r="AG25" s="219" t="s">
        <v>78</v>
      </c>
      <c r="AH25" s="219" t="s">
        <v>78</v>
      </c>
      <c r="AI25" s="219" t="s">
        <v>78</v>
      </c>
      <c r="AJ25" s="219" t="s">
        <v>78</v>
      </c>
      <c r="AK25" s="219" t="s">
        <v>78</v>
      </c>
      <c r="AL25" s="219" t="s">
        <v>78</v>
      </c>
      <c r="AM25" s="219" t="s">
        <v>78</v>
      </c>
      <c r="AN25" s="219" t="s">
        <v>78</v>
      </c>
      <c r="AO25" s="219" t="s">
        <v>78</v>
      </c>
      <c r="AP25" s="219" t="s">
        <v>78</v>
      </c>
      <c r="AQ25" s="219" t="s">
        <v>78</v>
      </c>
      <c r="AR25" s="219" t="s">
        <v>78</v>
      </c>
      <c r="AS25" s="219" t="s">
        <v>78</v>
      </c>
      <c r="AT25" s="219" t="s">
        <v>78</v>
      </c>
      <c r="AU25" s="219" t="s">
        <v>78</v>
      </c>
      <c r="AV25" s="219" t="s">
        <v>78</v>
      </c>
      <c r="AW25" s="219" t="s">
        <v>78</v>
      </c>
      <c r="AX25" s="219" t="s">
        <v>78</v>
      </c>
      <c r="AY25" s="219" t="s">
        <v>78</v>
      </c>
      <c r="AZ25" s="219" t="s">
        <v>78</v>
      </c>
      <c r="BA25" s="219" t="s">
        <v>78</v>
      </c>
      <c r="BB25" s="219" t="s">
        <v>78</v>
      </c>
      <c r="BC25" s="219" t="s">
        <v>78</v>
      </c>
      <c r="BD25" s="219" t="s">
        <v>78</v>
      </c>
      <c r="BE25" s="219" t="s">
        <v>78</v>
      </c>
      <c r="BF25" s="219" t="s">
        <v>78</v>
      </c>
      <c r="BG25" s="219" t="s">
        <v>78</v>
      </c>
      <c r="BH25" s="219" t="s">
        <v>78</v>
      </c>
      <c r="BI25" s="219" t="s">
        <v>78</v>
      </c>
      <c r="BJ25" s="219" t="s">
        <v>78</v>
      </c>
      <c r="BK25" s="219" t="s">
        <v>78</v>
      </c>
      <c r="BL25" s="219" t="s">
        <v>78</v>
      </c>
      <c r="BM25" s="219" t="s">
        <v>78</v>
      </c>
      <c r="BN25" s="219" t="s">
        <v>78</v>
      </c>
      <c r="BO25" s="219" t="s">
        <v>78</v>
      </c>
      <c r="BP25" s="219" t="s">
        <v>78</v>
      </c>
      <c r="BQ25" s="219" t="s">
        <v>78</v>
      </c>
      <c r="BR25" s="219" t="s">
        <v>78</v>
      </c>
      <c r="BS25" s="219" t="s">
        <v>78</v>
      </c>
      <c r="BT25" s="219" t="s">
        <v>78</v>
      </c>
      <c r="BU25" s="219" t="s">
        <v>78</v>
      </c>
      <c r="BV25" s="219" t="s">
        <v>78</v>
      </c>
      <c r="BW25" s="219" t="s">
        <v>78</v>
      </c>
      <c r="BX25" s="219" t="s">
        <v>78</v>
      </c>
      <c r="BY25" s="219" t="s">
        <v>78</v>
      </c>
      <c r="BZ25" s="219" t="s">
        <v>78</v>
      </c>
      <c r="CA25" s="219" t="s">
        <v>78</v>
      </c>
      <c r="CB25" s="219" t="s">
        <v>78</v>
      </c>
      <c r="CC25" s="219" t="s">
        <v>78</v>
      </c>
      <c r="CD25" s="219" t="s">
        <v>78</v>
      </c>
      <c r="CE25" s="219" t="s">
        <v>78</v>
      </c>
      <c r="CF25" s="219" t="s">
        <v>78</v>
      </c>
      <c r="CG25" s="219" t="s">
        <v>78</v>
      </c>
      <c r="CH25" s="219" t="s">
        <v>78</v>
      </c>
      <c r="CI25" s="219" t="s">
        <v>78</v>
      </c>
      <c r="CJ25" s="219" t="s">
        <v>78</v>
      </c>
      <c r="CK25" s="219" t="s">
        <v>78</v>
      </c>
      <c r="CL25" s="219" t="s">
        <v>78</v>
      </c>
      <c r="CM25" s="219" t="s">
        <v>78</v>
      </c>
      <c r="CN25" s="219" t="s">
        <v>78</v>
      </c>
      <c r="CO25" s="219" t="s">
        <v>78</v>
      </c>
      <c r="CP25" s="219" t="s">
        <v>78</v>
      </c>
      <c r="CQ25" s="219" t="s">
        <v>78</v>
      </c>
      <c r="CR25" s="219" t="s">
        <v>78</v>
      </c>
      <c r="CS25" s="219" t="s">
        <v>78</v>
      </c>
      <c r="CT25" s="219" t="s">
        <v>78</v>
      </c>
      <c r="CU25" s="219" t="s">
        <v>78</v>
      </c>
      <c r="CV25" s="219" t="s">
        <v>78</v>
      </c>
      <c r="CW25" s="219" t="s">
        <v>78</v>
      </c>
      <c r="CX25" s="219" t="s">
        <v>78</v>
      </c>
      <c r="CY25" s="219" t="s">
        <v>78</v>
      </c>
      <c r="CZ25" s="219" t="s">
        <v>78</v>
      </c>
      <c r="DA25" s="219" t="s">
        <v>78</v>
      </c>
      <c r="DB25" s="219" t="s">
        <v>78</v>
      </c>
      <c r="DC25" s="219" t="s">
        <v>78</v>
      </c>
      <c r="DD25" s="219" t="s">
        <v>78</v>
      </c>
      <c r="DE25" s="219" t="s">
        <v>78</v>
      </c>
      <c r="DF25" s="219" t="s">
        <v>78</v>
      </c>
      <c r="DG25" s="219" t="s">
        <v>78</v>
      </c>
      <c r="DH25" s="219" t="s">
        <v>78</v>
      </c>
    </row>
    <row r="26" spans="1:112" ht="9.75" customHeight="1" thickBot="1" x14ac:dyDescent="0.25">
      <c r="A26" s="2"/>
      <c r="B26" s="5"/>
      <c r="C26" s="5"/>
      <c r="D26" s="5"/>
      <c r="E26" s="5"/>
      <c r="F26" s="5"/>
      <c r="G26" s="5"/>
      <c r="H26" s="255"/>
      <c r="I26" s="256"/>
      <c r="J26" s="257"/>
      <c r="K26" s="16"/>
      <c r="L26" s="15"/>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row>
    <row r="27" spans="1:112" ht="41" customHeight="1" thickBot="1" x14ac:dyDescent="0.25">
      <c r="A27" s="2"/>
      <c r="B27" s="10" t="s">
        <v>308</v>
      </c>
      <c r="C27" s="310" t="str">
        <f>IFERROR(AVERAGE(M27:DH27), " ")</f>
        <v xml:space="preserve"> </v>
      </c>
      <c r="D27" s="5"/>
      <c r="E27" s="5"/>
      <c r="F27" s="5"/>
      <c r="G27" s="5"/>
      <c r="H27" s="667" t="s">
        <v>413</v>
      </c>
      <c r="I27" s="667"/>
      <c r="J27" s="667"/>
      <c r="K27" s="16"/>
      <c r="L27" s="15"/>
      <c r="M27" s="147" t="s">
        <v>78</v>
      </c>
      <c r="N27" s="147" t="s">
        <v>78</v>
      </c>
      <c r="O27" s="147" t="s">
        <v>78</v>
      </c>
      <c r="P27" s="147" t="s">
        <v>78</v>
      </c>
      <c r="Q27" s="147" t="s">
        <v>78</v>
      </c>
      <c r="R27" s="147" t="s">
        <v>78</v>
      </c>
      <c r="S27" s="147" t="s">
        <v>78</v>
      </c>
      <c r="T27" s="147" t="s">
        <v>78</v>
      </c>
      <c r="U27" s="147" t="s">
        <v>78</v>
      </c>
      <c r="V27" s="147" t="s">
        <v>78</v>
      </c>
      <c r="W27" s="147" t="s">
        <v>78</v>
      </c>
      <c r="X27" s="147" t="s">
        <v>78</v>
      </c>
      <c r="Y27" s="147" t="s">
        <v>78</v>
      </c>
      <c r="Z27" s="147" t="s">
        <v>78</v>
      </c>
      <c r="AA27" s="147" t="s">
        <v>78</v>
      </c>
      <c r="AB27" s="147" t="s">
        <v>78</v>
      </c>
      <c r="AC27" s="147" t="s">
        <v>78</v>
      </c>
      <c r="AD27" s="147" t="s">
        <v>78</v>
      </c>
      <c r="AE27" s="147" t="s">
        <v>78</v>
      </c>
      <c r="AF27" s="147" t="s">
        <v>78</v>
      </c>
      <c r="AG27" s="147" t="s">
        <v>78</v>
      </c>
      <c r="AH27" s="147" t="s">
        <v>78</v>
      </c>
      <c r="AI27" s="147" t="s">
        <v>78</v>
      </c>
      <c r="AJ27" s="147" t="s">
        <v>78</v>
      </c>
      <c r="AK27" s="147" t="s">
        <v>78</v>
      </c>
      <c r="AL27" s="147" t="s">
        <v>78</v>
      </c>
      <c r="AM27" s="147" t="s">
        <v>78</v>
      </c>
      <c r="AN27" s="147" t="s">
        <v>78</v>
      </c>
      <c r="AO27" s="147" t="s">
        <v>78</v>
      </c>
      <c r="AP27" s="147" t="s">
        <v>78</v>
      </c>
      <c r="AQ27" s="147" t="s">
        <v>78</v>
      </c>
      <c r="AR27" s="147" t="s">
        <v>78</v>
      </c>
      <c r="AS27" s="147" t="s">
        <v>78</v>
      </c>
      <c r="AT27" s="147" t="s">
        <v>78</v>
      </c>
      <c r="AU27" s="147" t="s">
        <v>78</v>
      </c>
      <c r="AV27" s="147" t="s">
        <v>78</v>
      </c>
      <c r="AW27" s="147" t="s">
        <v>78</v>
      </c>
      <c r="AX27" s="147" t="s">
        <v>78</v>
      </c>
      <c r="AY27" s="147" t="s">
        <v>78</v>
      </c>
      <c r="AZ27" s="147" t="s">
        <v>78</v>
      </c>
      <c r="BA27" s="147" t="s">
        <v>78</v>
      </c>
      <c r="BB27" s="147" t="s">
        <v>78</v>
      </c>
      <c r="BC27" s="147" t="s">
        <v>78</v>
      </c>
      <c r="BD27" s="147" t="s">
        <v>78</v>
      </c>
      <c r="BE27" s="147" t="s">
        <v>78</v>
      </c>
      <c r="BF27" s="147" t="s">
        <v>78</v>
      </c>
      <c r="BG27" s="147" t="s">
        <v>78</v>
      </c>
      <c r="BH27" s="147" t="s">
        <v>78</v>
      </c>
      <c r="BI27" s="147" t="s">
        <v>78</v>
      </c>
      <c r="BJ27" s="147" t="s">
        <v>78</v>
      </c>
      <c r="BK27" s="147" t="s">
        <v>78</v>
      </c>
      <c r="BL27" s="147" t="s">
        <v>78</v>
      </c>
      <c r="BM27" s="147" t="s">
        <v>78</v>
      </c>
      <c r="BN27" s="147" t="s">
        <v>78</v>
      </c>
      <c r="BO27" s="147" t="s">
        <v>78</v>
      </c>
      <c r="BP27" s="147" t="s">
        <v>78</v>
      </c>
      <c r="BQ27" s="147" t="s">
        <v>78</v>
      </c>
      <c r="BR27" s="147" t="s">
        <v>78</v>
      </c>
      <c r="BS27" s="147" t="s">
        <v>78</v>
      </c>
      <c r="BT27" s="147" t="s">
        <v>78</v>
      </c>
      <c r="BU27" s="147" t="s">
        <v>78</v>
      </c>
      <c r="BV27" s="147" t="s">
        <v>78</v>
      </c>
      <c r="BW27" s="147" t="s">
        <v>78</v>
      </c>
      <c r="BX27" s="147" t="s">
        <v>78</v>
      </c>
      <c r="BY27" s="147" t="s">
        <v>78</v>
      </c>
      <c r="BZ27" s="147" t="s">
        <v>78</v>
      </c>
      <c r="CA27" s="147" t="s">
        <v>78</v>
      </c>
      <c r="CB27" s="147" t="s">
        <v>78</v>
      </c>
      <c r="CC27" s="147" t="s">
        <v>78</v>
      </c>
      <c r="CD27" s="147" t="s">
        <v>78</v>
      </c>
      <c r="CE27" s="147" t="s">
        <v>78</v>
      </c>
      <c r="CF27" s="147" t="s">
        <v>78</v>
      </c>
      <c r="CG27" s="147" t="s">
        <v>78</v>
      </c>
      <c r="CH27" s="147" t="s">
        <v>78</v>
      </c>
      <c r="CI27" s="147" t="s">
        <v>78</v>
      </c>
      <c r="CJ27" s="147" t="s">
        <v>78</v>
      </c>
      <c r="CK27" s="147" t="s">
        <v>78</v>
      </c>
      <c r="CL27" s="147" t="s">
        <v>78</v>
      </c>
      <c r="CM27" s="147" t="s">
        <v>78</v>
      </c>
      <c r="CN27" s="147" t="s">
        <v>78</v>
      </c>
      <c r="CO27" s="147" t="s">
        <v>78</v>
      </c>
      <c r="CP27" s="147" t="s">
        <v>78</v>
      </c>
      <c r="CQ27" s="147" t="s">
        <v>78</v>
      </c>
      <c r="CR27" s="147" t="s">
        <v>78</v>
      </c>
      <c r="CS27" s="147" t="s">
        <v>78</v>
      </c>
      <c r="CT27" s="147" t="s">
        <v>78</v>
      </c>
      <c r="CU27" s="147" t="s">
        <v>78</v>
      </c>
      <c r="CV27" s="147" t="s">
        <v>78</v>
      </c>
      <c r="CW27" s="147" t="s">
        <v>78</v>
      </c>
      <c r="CX27" s="147" t="s">
        <v>78</v>
      </c>
      <c r="CY27" s="147" t="s">
        <v>78</v>
      </c>
      <c r="CZ27" s="147" t="s">
        <v>78</v>
      </c>
      <c r="DA27" s="147" t="s">
        <v>78</v>
      </c>
      <c r="DB27" s="147" t="s">
        <v>78</v>
      </c>
      <c r="DC27" s="147" t="s">
        <v>78</v>
      </c>
      <c r="DD27" s="147" t="s">
        <v>78</v>
      </c>
      <c r="DE27" s="147" t="s">
        <v>78</v>
      </c>
      <c r="DF27" s="147" t="s">
        <v>78</v>
      </c>
      <c r="DG27" s="147" t="s">
        <v>78</v>
      </c>
      <c r="DH27" s="147" t="s">
        <v>78</v>
      </c>
    </row>
    <row r="28" spans="1:112" ht="9.75" customHeight="1" thickBot="1" x14ac:dyDescent="0.25">
      <c r="A28" s="2"/>
      <c r="B28" s="4"/>
      <c r="C28" s="5"/>
      <c r="D28" s="5"/>
      <c r="E28" s="5"/>
      <c r="F28" s="5"/>
      <c r="G28" s="5"/>
      <c r="H28" s="257"/>
      <c r="I28" s="256"/>
      <c r="J28" s="257"/>
      <c r="K28" s="16"/>
      <c r="L28" s="15"/>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row>
    <row r="29" spans="1:112" ht="60.75" customHeight="1" thickBot="1" x14ac:dyDescent="0.25">
      <c r="A29" s="2"/>
      <c r="B29" s="4" t="s">
        <v>411</v>
      </c>
      <c r="C29" s="311" t="str">
        <f>IFERROR(AVERAGEIF(M29:DH29,"&lt;&gt;0"),"")</f>
        <v/>
      </c>
      <c r="D29" s="5" t="s">
        <v>79</v>
      </c>
      <c r="E29" s="2"/>
      <c r="F29" s="2"/>
      <c r="G29" s="2"/>
      <c r="H29" s="667" t="s">
        <v>169</v>
      </c>
      <c r="I29" s="667"/>
      <c r="J29" s="667"/>
      <c r="K29" s="16"/>
      <c r="L29" s="15"/>
      <c r="M29" s="149">
        <v>0</v>
      </c>
      <c r="N29" s="148">
        <v>0</v>
      </c>
      <c r="O29" s="148">
        <v>0</v>
      </c>
      <c r="P29" s="148">
        <v>0</v>
      </c>
      <c r="Q29" s="148">
        <v>0</v>
      </c>
      <c r="R29" s="148">
        <v>0</v>
      </c>
      <c r="S29" s="148">
        <v>0</v>
      </c>
      <c r="T29" s="148">
        <v>0</v>
      </c>
      <c r="U29" s="148">
        <v>0</v>
      </c>
      <c r="V29" s="148">
        <v>0</v>
      </c>
      <c r="W29" s="148">
        <v>0</v>
      </c>
      <c r="X29" s="148">
        <v>0</v>
      </c>
      <c r="Y29" s="148">
        <v>0</v>
      </c>
      <c r="Z29" s="148">
        <v>0</v>
      </c>
      <c r="AA29" s="148">
        <v>0</v>
      </c>
      <c r="AB29" s="148">
        <v>0</v>
      </c>
      <c r="AC29" s="148">
        <v>0</v>
      </c>
      <c r="AD29" s="148">
        <v>0</v>
      </c>
      <c r="AE29" s="148">
        <v>0</v>
      </c>
      <c r="AF29" s="148">
        <v>0</v>
      </c>
      <c r="AG29" s="148">
        <v>0</v>
      </c>
      <c r="AH29" s="148">
        <v>0</v>
      </c>
      <c r="AI29" s="148">
        <v>0</v>
      </c>
      <c r="AJ29" s="148">
        <v>0</v>
      </c>
      <c r="AK29" s="148">
        <v>0</v>
      </c>
      <c r="AL29" s="148">
        <v>0</v>
      </c>
      <c r="AM29" s="148">
        <v>0</v>
      </c>
      <c r="AN29" s="148">
        <v>0</v>
      </c>
      <c r="AO29" s="148">
        <v>0</v>
      </c>
      <c r="AP29" s="148">
        <v>0</v>
      </c>
      <c r="AQ29" s="148">
        <v>0</v>
      </c>
      <c r="AR29" s="148">
        <v>0</v>
      </c>
      <c r="AS29" s="148">
        <v>0</v>
      </c>
      <c r="AT29" s="148">
        <v>0</v>
      </c>
      <c r="AU29" s="148">
        <v>0</v>
      </c>
      <c r="AV29" s="148">
        <v>0</v>
      </c>
      <c r="AW29" s="148">
        <v>0</v>
      </c>
      <c r="AX29" s="148">
        <v>0</v>
      </c>
      <c r="AY29" s="148">
        <v>0</v>
      </c>
      <c r="AZ29" s="148">
        <v>0</v>
      </c>
      <c r="BA29" s="148">
        <v>0</v>
      </c>
      <c r="BB29" s="148">
        <v>0</v>
      </c>
      <c r="BC29" s="148">
        <v>0</v>
      </c>
      <c r="BD29" s="148">
        <v>0</v>
      </c>
      <c r="BE29" s="148">
        <v>0</v>
      </c>
      <c r="BF29" s="148">
        <v>0</v>
      </c>
      <c r="BG29" s="148">
        <v>0</v>
      </c>
      <c r="BH29" s="148">
        <v>0</v>
      </c>
      <c r="BI29" s="148">
        <v>0</v>
      </c>
      <c r="BJ29" s="148">
        <v>0</v>
      </c>
      <c r="BK29" s="148">
        <v>0</v>
      </c>
      <c r="BL29" s="148">
        <v>0</v>
      </c>
      <c r="BM29" s="148">
        <v>0</v>
      </c>
      <c r="BN29" s="148">
        <v>0</v>
      </c>
      <c r="BO29" s="148">
        <v>0</v>
      </c>
      <c r="BP29" s="148">
        <v>0</v>
      </c>
      <c r="BQ29" s="148">
        <v>0</v>
      </c>
      <c r="BR29" s="148">
        <v>0</v>
      </c>
      <c r="BS29" s="148">
        <v>0</v>
      </c>
      <c r="BT29" s="148">
        <v>0</v>
      </c>
      <c r="BU29" s="148">
        <v>0</v>
      </c>
      <c r="BV29" s="148">
        <v>0</v>
      </c>
      <c r="BW29" s="148">
        <v>0</v>
      </c>
      <c r="BX29" s="148">
        <v>0</v>
      </c>
      <c r="BY29" s="148">
        <v>0</v>
      </c>
      <c r="BZ29" s="148">
        <v>0</v>
      </c>
      <c r="CA29" s="148">
        <v>0</v>
      </c>
      <c r="CB29" s="148">
        <v>0</v>
      </c>
      <c r="CC29" s="148">
        <v>0</v>
      </c>
      <c r="CD29" s="148">
        <v>0</v>
      </c>
      <c r="CE29" s="148">
        <v>0</v>
      </c>
      <c r="CF29" s="148">
        <v>0</v>
      </c>
      <c r="CG29" s="148">
        <v>0</v>
      </c>
      <c r="CH29" s="148">
        <v>0</v>
      </c>
      <c r="CI29" s="148">
        <v>0</v>
      </c>
      <c r="CJ29" s="148">
        <v>0</v>
      </c>
      <c r="CK29" s="148">
        <v>0</v>
      </c>
      <c r="CL29" s="148">
        <v>0</v>
      </c>
      <c r="CM29" s="148">
        <v>0</v>
      </c>
      <c r="CN29" s="148">
        <v>0</v>
      </c>
      <c r="CO29" s="148">
        <v>0</v>
      </c>
      <c r="CP29" s="148">
        <v>0</v>
      </c>
      <c r="CQ29" s="148">
        <v>0</v>
      </c>
      <c r="CR29" s="148">
        <v>0</v>
      </c>
      <c r="CS29" s="148">
        <v>0</v>
      </c>
      <c r="CT29" s="148">
        <v>0</v>
      </c>
      <c r="CU29" s="148">
        <v>0</v>
      </c>
      <c r="CV29" s="148">
        <v>0</v>
      </c>
      <c r="CW29" s="148">
        <v>0</v>
      </c>
      <c r="CX29" s="148">
        <v>0</v>
      </c>
      <c r="CY29" s="148">
        <v>0</v>
      </c>
      <c r="CZ29" s="148">
        <v>0</v>
      </c>
      <c r="DA29" s="148">
        <v>0</v>
      </c>
      <c r="DB29" s="148">
        <v>0</v>
      </c>
      <c r="DC29" s="148">
        <v>0</v>
      </c>
      <c r="DD29" s="148">
        <v>0</v>
      </c>
      <c r="DE29" s="148">
        <v>0</v>
      </c>
      <c r="DF29" s="148">
        <v>0</v>
      </c>
      <c r="DG29" s="148">
        <v>0</v>
      </c>
      <c r="DH29" s="148">
        <v>0</v>
      </c>
    </row>
    <row r="30" spans="1:112" ht="10" customHeight="1" thickBot="1" x14ac:dyDescent="0.25">
      <c r="A30" s="2"/>
      <c r="B30" s="4"/>
      <c r="C30" s="5"/>
      <c r="D30" s="5"/>
      <c r="E30" s="5"/>
      <c r="F30" s="5"/>
      <c r="G30" s="5"/>
      <c r="H30" s="258"/>
      <c r="I30" s="256"/>
      <c r="J30" s="257"/>
      <c r="K30" s="16"/>
      <c r="L30" s="15"/>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row>
    <row r="31" spans="1:112" ht="44" customHeight="1" thickBot="1" x14ac:dyDescent="0.25">
      <c r="A31" s="2"/>
      <c r="B31" s="10" t="s">
        <v>412</v>
      </c>
      <c r="C31" s="284" t="str">
        <f>IFERROR(AVERAGEIF(M31:DH31,"&lt;&gt;0"),"")</f>
        <v/>
      </c>
      <c r="D31" s="5" t="s">
        <v>247</v>
      </c>
      <c r="E31" s="14"/>
      <c r="F31" s="14"/>
      <c r="G31" s="14"/>
      <c r="H31" s="667" t="s">
        <v>774</v>
      </c>
      <c r="I31" s="667"/>
      <c r="J31" s="667"/>
      <c r="K31" s="14"/>
      <c r="L31" s="15"/>
      <c r="M31" s="261" t="s">
        <v>423</v>
      </c>
      <c r="N31" s="261" t="s">
        <v>423</v>
      </c>
      <c r="O31" s="261" t="s">
        <v>423</v>
      </c>
      <c r="P31" s="261" t="s">
        <v>423</v>
      </c>
      <c r="Q31" s="261" t="s">
        <v>423</v>
      </c>
      <c r="R31" s="261" t="s">
        <v>423</v>
      </c>
      <c r="S31" s="261" t="s">
        <v>423</v>
      </c>
      <c r="T31" s="261" t="s">
        <v>423</v>
      </c>
      <c r="U31" s="261" t="s">
        <v>423</v>
      </c>
      <c r="V31" s="261" t="s">
        <v>423</v>
      </c>
      <c r="W31" s="261" t="s">
        <v>423</v>
      </c>
      <c r="X31" s="261" t="s">
        <v>423</v>
      </c>
      <c r="Y31" s="261" t="s">
        <v>423</v>
      </c>
      <c r="Z31" s="261" t="s">
        <v>423</v>
      </c>
      <c r="AA31" s="261" t="s">
        <v>423</v>
      </c>
      <c r="AB31" s="261" t="s">
        <v>423</v>
      </c>
      <c r="AC31" s="261" t="s">
        <v>423</v>
      </c>
      <c r="AD31" s="261" t="s">
        <v>423</v>
      </c>
      <c r="AE31" s="261" t="s">
        <v>423</v>
      </c>
      <c r="AF31" s="261" t="s">
        <v>423</v>
      </c>
      <c r="AG31" s="261" t="s">
        <v>423</v>
      </c>
      <c r="AH31" s="261" t="s">
        <v>423</v>
      </c>
      <c r="AI31" s="261" t="s">
        <v>423</v>
      </c>
      <c r="AJ31" s="261" t="s">
        <v>423</v>
      </c>
      <c r="AK31" s="261" t="s">
        <v>423</v>
      </c>
      <c r="AL31" s="261" t="s">
        <v>423</v>
      </c>
      <c r="AM31" s="261" t="s">
        <v>423</v>
      </c>
      <c r="AN31" s="261" t="s">
        <v>423</v>
      </c>
      <c r="AO31" s="261" t="s">
        <v>423</v>
      </c>
      <c r="AP31" s="261" t="s">
        <v>423</v>
      </c>
      <c r="AQ31" s="261" t="s">
        <v>423</v>
      </c>
      <c r="AR31" s="261" t="s">
        <v>423</v>
      </c>
      <c r="AS31" s="261" t="s">
        <v>423</v>
      </c>
      <c r="AT31" s="261" t="s">
        <v>423</v>
      </c>
      <c r="AU31" s="261" t="s">
        <v>423</v>
      </c>
      <c r="AV31" s="261" t="s">
        <v>423</v>
      </c>
      <c r="AW31" s="261" t="s">
        <v>423</v>
      </c>
      <c r="AX31" s="261" t="s">
        <v>423</v>
      </c>
      <c r="AY31" s="261" t="s">
        <v>423</v>
      </c>
      <c r="AZ31" s="261" t="s">
        <v>423</v>
      </c>
      <c r="BA31" s="261" t="s">
        <v>423</v>
      </c>
      <c r="BB31" s="261" t="s">
        <v>423</v>
      </c>
      <c r="BC31" s="261" t="s">
        <v>423</v>
      </c>
      <c r="BD31" s="261" t="s">
        <v>423</v>
      </c>
      <c r="BE31" s="261" t="s">
        <v>423</v>
      </c>
      <c r="BF31" s="261" t="s">
        <v>423</v>
      </c>
      <c r="BG31" s="261" t="s">
        <v>423</v>
      </c>
      <c r="BH31" s="261" t="s">
        <v>423</v>
      </c>
      <c r="BI31" s="261" t="s">
        <v>423</v>
      </c>
      <c r="BJ31" s="261" t="s">
        <v>423</v>
      </c>
      <c r="BK31" s="261" t="s">
        <v>423</v>
      </c>
      <c r="BL31" s="261" t="s">
        <v>423</v>
      </c>
      <c r="BM31" s="261" t="s">
        <v>423</v>
      </c>
      <c r="BN31" s="261" t="s">
        <v>423</v>
      </c>
      <c r="BO31" s="261" t="s">
        <v>423</v>
      </c>
      <c r="BP31" s="261" t="s">
        <v>423</v>
      </c>
      <c r="BQ31" s="261" t="s">
        <v>423</v>
      </c>
      <c r="BR31" s="261" t="s">
        <v>423</v>
      </c>
      <c r="BS31" s="261" t="s">
        <v>423</v>
      </c>
      <c r="BT31" s="261" t="s">
        <v>423</v>
      </c>
      <c r="BU31" s="261" t="s">
        <v>423</v>
      </c>
      <c r="BV31" s="261" t="s">
        <v>423</v>
      </c>
      <c r="BW31" s="261" t="s">
        <v>423</v>
      </c>
      <c r="BX31" s="261" t="s">
        <v>423</v>
      </c>
      <c r="BY31" s="261" t="s">
        <v>423</v>
      </c>
      <c r="BZ31" s="261" t="s">
        <v>423</v>
      </c>
      <c r="CA31" s="261" t="s">
        <v>423</v>
      </c>
      <c r="CB31" s="261" t="s">
        <v>423</v>
      </c>
      <c r="CC31" s="261" t="s">
        <v>423</v>
      </c>
      <c r="CD31" s="261" t="s">
        <v>423</v>
      </c>
      <c r="CE31" s="261" t="s">
        <v>423</v>
      </c>
      <c r="CF31" s="261" t="s">
        <v>423</v>
      </c>
      <c r="CG31" s="261" t="s">
        <v>423</v>
      </c>
      <c r="CH31" s="261" t="s">
        <v>423</v>
      </c>
      <c r="CI31" s="261" t="s">
        <v>423</v>
      </c>
      <c r="CJ31" s="261" t="s">
        <v>423</v>
      </c>
      <c r="CK31" s="261" t="s">
        <v>423</v>
      </c>
      <c r="CL31" s="261" t="s">
        <v>423</v>
      </c>
      <c r="CM31" s="261" t="s">
        <v>423</v>
      </c>
      <c r="CN31" s="261" t="s">
        <v>423</v>
      </c>
      <c r="CO31" s="261" t="s">
        <v>423</v>
      </c>
      <c r="CP31" s="261" t="s">
        <v>423</v>
      </c>
      <c r="CQ31" s="261" t="s">
        <v>423</v>
      </c>
      <c r="CR31" s="261" t="s">
        <v>423</v>
      </c>
      <c r="CS31" s="261" t="s">
        <v>423</v>
      </c>
      <c r="CT31" s="261" t="s">
        <v>423</v>
      </c>
      <c r="CU31" s="261" t="s">
        <v>423</v>
      </c>
      <c r="CV31" s="261" t="s">
        <v>423</v>
      </c>
      <c r="CW31" s="261" t="s">
        <v>423</v>
      </c>
      <c r="CX31" s="261" t="s">
        <v>423</v>
      </c>
      <c r="CY31" s="261" t="s">
        <v>423</v>
      </c>
      <c r="CZ31" s="261" t="s">
        <v>423</v>
      </c>
      <c r="DA31" s="261" t="s">
        <v>423</v>
      </c>
      <c r="DB31" s="261" t="s">
        <v>423</v>
      </c>
      <c r="DC31" s="261" t="s">
        <v>423</v>
      </c>
      <c r="DD31" s="261" t="s">
        <v>423</v>
      </c>
      <c r="DE31" s="261" t="s">
        <v>423</v>
      </c>
      <c r="DF31" s="261" t="s">
        <v>423</v>
      </c>
      <c r="DG31" s="261" t="s">
        <v>423</v>
      </c>
      <c r="DH31" s="261" t="s">
        <v>423</v>
      </c>
    </row>
    <row r="32" spans="1:112" ht="9.75" hidden="1" customHeight="1" thickBot="1" x14ac:dyDescent="0.25">
      <c r="A32" s="2"/>
      <c r="B32" s="4"/>
      <c r="C32" s="5"/>
      <c r="D32" s="5"/>
      <c r="E32" s="5"/>
      <c r="F32" s="5"/>
      <c r="G32" s="5"/>
      <c r="H32" s="8"/>
      <c r="I32" s="7"/>
      <c r="J32" s="4"/>
      <c r="K32" s="16"/>
      <c r="L32" s="15"/>
    </row>
    <row r="33" spans="1:12" ht="39.75" hidden="1" customHeight="1" thickBot="1" x14ac:dyDescent="0.25">
      <c r="A33" s="2"/>
      <c r="B33" s="4" t="s">
        <v>80</v>
      </c>
      <c r="C33" s="207"/>
      <c r="D33" s="5"/>
      <c r="E33" s="4" t="s">
        <v>81</v>
      </c>
      <c r="F33" s="208"/>
      <c r="G33" s="5"/>
      <c r="H33" s="8"/>
      <c r="I33" s="7"/>
      <c r="J33" s="4"/>
      <c r="K33" s="16"/>
      <c r="L33" s="15"/>
    </row>
    <row r="34" spans="1:12" ht="9.75" hidden="1" customHeight="1" thickBot="1" x14ac:dyDescent="0.25">
      <c r="A34" s="2"/>
      <c r="B34" s="13"/>
      <c r="C34" s="5"/>
      <c r="D34" s="5"/>
      <c r="E34" s="5"/>
      <c r="F34" s="5"/>
      <c r="G34" s="5"/>
      <c r="H34" s="5"/>
      <c r="I34" s="5"/>
      <c r="J34" s="5"/>
      <c r="K34" s="16"/>
      <c r="L34" s="15"/>
    </row>
    <row r="35" spans="1:12" ht="39.75" hidden="1" customHeight="1" thickBot="1" x14ac:dyDescent="0.25">
      <c r="A35" s="2"/>
      <c r="B35" s="4" t="s">
        <v>82</v>
      </c>
      <c r="C35" s="209"/>
      <c r="D35" s="5"/>
      <c r="E35" s="4" t="s">
        <v>81</v>
      </c>
      <c r="F35" s="208"/>
      <c r="G35" s="5" t="s">
        <v>83</v>
      </c>
      <c r="H35" s="661"/>
      <c r="I35" s="662"/>
      <c r="J35" s="663"/>
      <c r="K35" s="16"/>
      <c r="L35" s="15"/>
    </row>
    <row r="36" spans="1:12" ht="9.75" hidden="1" customHeight="1" x14ac:dyDescent="0.2">
      <c r="A36" s="2"/>
      <c r="B36" s="13"/>
      <c r="C36" s="5"/>
      <c r="D36" s="5"/>
      <c r="E36" s="5"/>
      <c r="F36" s="5"/>
      <c r="G36" s="5"/>
      <c r="H36" s="5"/>
      <c r="I36" s="5"/>
      <c r="J36" s="5"/>
      <c r="K36" s="16"/>
      <c r="L36" s="15"/>
    </row>
    <row r="37" spans="1:12" ht="39.75" hidden="1" customHeight="1" outlineLevel="1" x14ac:dyDescent="0.2">
      <c r="A37" s="2"/>
      <c r="B37" s="4" t="s">
        <v>84</v>
      </c>
      <c r="C37" s="210"/>
      <c r="D37" s="5"/>
      <c r="E37" s="4" t="s">
        <v>81</v>
      </c>
      <c r="F37" s="211"/>
      <c r="G37" s="5" t="s">
        <v>83</v>
      </c>
      <c r="H37" s="664"/>
      <c r="I37" s="664"/>
      <c r="J37" s="664"/>
      <c r="K37" s="16"/>
      <c r="L37" s="15"/>
    </row>
    <row r="38" spans="1:12" ht="9.75" hidden="1" customHeight="1" outlineLevel="1" x14ac:dyDescent="0.2">
      <c r="A38" s="2"/>
      <c r="B38" s="13"/>
      <c r="C38" s="5"/>
      <c r="D38" s="5"/>
      <c r="E38" s="5"/>
      <c r="F38" s="5"/>
      <c r="G38" s="5"/>
      <c r="H38" s="5"/>
      <c r="I38" s="5"/>
      <c r="J38" s="5"/>
      <c r="K38" s="16"/>
      <c r="L38" s="15"/>
    </row>
    <row r="39" spans="1:12" ht="39.75" hidden="1" customHeight="1" outlineLevel="1" x14ac:dyDescent="0.2">
      <c r="A39" s="2"/>
      <c r="B39" s="4" t="s">
        <v>85</v>
      </c>
      <c r="C39" s="212"/>
      <c r="D39" s="5"/>
      <c r="E39" s="4" t="s">
        <v>81</v>
      </c>
      <c r="F39" s="211"/>
      <c r="G39" s="5" t="s">
        <v>83</v>
      </c>
      <c r="H39" s="664"/>
      <c r="I39" s="664"/>
      <c r="J39" s="664"/>
      <c r="K39" s="16"/>
      <c r="L39" s="15"/>
    </row>
    <row r="40" spans="1:12" ht="9.75" hidden="1" customHeight="1" outlineLevel="1" x14ac:dyDescent="0.2">
      <c r="A40" s="2"/>
      <c r="B40" s="13"/>
      <c r="C40" s="5"/>
      <c r="D40" s="5"/>
      <c r="E40" s="5"/>
      <c r="F40" s="5"/>
      <c r="G40" s="5"/>
      <c r="H40" s="5"/>
      <c r="I40" s="5"/>
      <c r="J40" s="5"/>
      <c r="K40" s="16"/>
      <c r="L40" s="15"/>
    </row>
    <row r="41" spans="1:12" ht="39.75" hidden="1" customHeight="1" outlineLevel="1" x14ac:dyDescent="0.2">
      <c r="A41" s="2"/>
      <c r="B41" s="4" t="s">
        <v>86</v>
      </c>
      <c r="C41" s="211"/>
      <c r="D41" s="5"/>
      <c r="E41" s="4" t="s">
        <v>81</v>
      </c>
      <c r="F41" s="211"/>
      <c r="G41" s="5" t="s">
        <v>83</v>
      </c>
      <c r="H41" s="664"/>
      <c r="I41" s="664"/>
      <c r="J41" s="664"/>
      <c r="K41" s="16"/>
      <c r="L41" s="15"/>
    </row>
    <row r="42" spans="1:12" ht="9.75" hidden="1" customHeight="1" outlineLevel="1" x14ac:dyDescent="0.2">
      <c r="A42" s="2"/>
      <c r="B42" s="17"/>
      <c r="C42" s="5"/>
      <c r="D42" s="5"/>
      <c r="E42" s="4"/>
      <c r="F42" s="4"/>
      <c r="G42" s="5"/>
      <c r="H42" s="6"/>
      <c r="I42" s="9"/>
      <c r="J42" s="4"/>
      <c r="K42" s="16"/>
      <c r="L42" s="15"/>
    </row>
    <row r="43" spans="1:12" ht="39.75" hidden="1" customHeight="1" outlineLevel="1" x14ac:dyDescent="0.2">
      <c r="A43" s="2"/>
      <c r="B43" s="4" t="s">
        <v>87</v>
      </c>
      <c r="C43" s="11"/>
      <c r="D43" s="5"/>
      <c r="E43" s="4" t="s">
        <v>81</v>
      </c>
      <c r="F43" s="11"/>
      <c r="G43" s="5" t="s">
        <v>83</v>
      </c>
      <c r="H43" s="665"/>
      <c r="I43" s="665"/>
      <c r="J43" s="665"/>
      <c r="K43" s="16"/>
      <c r="L43" s="15"/>
    </row>
    <row r="44" spans="1:12" ht="9.75" hidden="1" customHeight="1" outlineLevel="1" x14ac:dyDescent="0.2">
      <c r="A44" s="2"/>
      <c r="B44" s="17"/>
      <c r="C44" s="5"/>
      <c r="D44" s="5"/>
      <c r="E44" s="4"/>
      <c r="F44" s="4"/>
      <c r="G44" s="5"/>
      <c r="H44" s="6"/>
      <c r="I44" s="9"/>
      <c r="J44" s="4"/>
      <c r="K44" s="16"/>
      <c r="L44" s="15"/>
    </row>
    <row r="45" spans="1:12" ht="39.75" hidden="1" customHeight="1" outlineLevel="1" x14ac:dyDescent="0.2">
      <c r="A45" s="2"/>
      <c r="B45" s="4" t="s">
        <v>88</v>
      </c>
      <c r="C45" s="11"/>
      <c r="D45" s="5"/>
      <c r="E45" s="4" t="s">
        <v>81</v>
      </c>
      <c r="F45" s="11"/>
      <c r="G45" s="5" t="s">
        <v>83</v>
      </c>
      <c r="H45" s="665"/>
      <c r="I45" s="665"/>
      <c r="J45" s="665"/>
      <c r="K45" s="16"/>
      <c r="L45" s="15"/>
    </row>
    <row r="46" spans="1:12" ht="9.75" hidden="1" customHeight="1" outlineLevel="1" x14ac:dyDescent="0.2">
      <c r="A46" s="2"/>
      <c r="B46" s="17"/>
      <c r="C46" s="5"/>
      <c r="D46" s="5"/>
      <c r="E46" s="4"/>
      <c r="F46" s="4"/>
      <c r="G46" s="5"/>
      <c r="H46" s="6"/>
      <c r="I46" s="9"/>
      <c r="J46" s="4"/>
      <c r="K46" s="16"/>
      <c r="L46" s="15"/>
    </row>
    <row r="47" spans="1:12" ht="39.75" hidden="1" customHeight="1" collapsed="1" x14ac:dyDescent="0.2">
      <c r="A47" s="2"/>
      <c r="B47" s="4" t="s">
        <v>89</v>
      </c>
      <c r="C47" s="213"/>
      <c r="D47" s="5"/>
      <c r="E47" s="4"/>
      <c r="F47" s="213"/>
      <c r="G47" s="21"/>
      <c r="H47" s="666"/>
      <c r="I47" s="666"/>
      <c r="J47" s="666"/>
      <c r="K47" s="16"/>
      <c r="L47" s="15"/>
    </row>
    <row r="48" spans="1:12" ht="9.75" hidden="1" customHeight="1" thickBot="1" x14ac:dyDescent="0.25">
      <c r="A48" s="2"/>
      <c r="B48" s="13"/>
      <c r="C48" s="5"/>
      <c r="D48" s="5"/>
      <c r="E48" s="5"/>
      <c r="F48" s="5"/>
      <c r="G48" s="21"/>
      <c r="H48" s="5"/>
      <c r="I48" s="5"/>
      <c r="J48" s="5"/>
      <c r="K48" s="16"/>
      <c r="L48" s="15"/>
    </row>
    <row r="49" spans="1:12" ht="39.75" hidden="1" customHeight="1" collapsed="1" thickBot="1" x14ac:dyDescent="0.25">
      <c r="A49" s="2"/>
      <c r="B49" s="4" t="s">
        <v>93</v>
      </c>
      <c r="C49" s="209"/>
      <c r="D49" s="5"/>
      <c r="E49" s="4" t="s">
        <v>92</v>
      </c>
      <c r="F49" s="208"/>
      <c r="G49" s="21" t="s">
        <v>90</v>
      </c>
      <c r="H49" s="661" t="s">
        <v>78</v>
      </c>
      <c r="I49" s="662"/>
      <c r="J49" s="663"/>
      <c r="K49" s="16"/>
      <c r="L49" s="15"/>
    </row>
    <row r="50" spans="1:12" ht="9.75" hidden="1" customHeight="1" thickBot="1" x14ac:dyDescent="0.25">
      <c r="A50" s="2"/>
      <c r="B50" s="13"/>
      <c r="C50" s="5"/>
      <c r="D50" s="5"/>
      <c r="E50" s="5"/>
      <c r="F50" s="5"/>
      <c r="G50" s="21"/>
      <c r="H50" s="5"/>
      <c r="I50" s="5"/>
      <c r="J50" s="5"/>
      <c r="K50" s="16"/>
      <c r="L50" s="15"/>
    </row>
    <row r="51" spans="1:12" ht="39.75" hidden="1" customHeight="1" collapsed="1" thickBot="1" x14ac:dyDescent="0.25">
      <c r="A51" s="2"/>
      <c r="B51" s="4" t="s">
        <v>94</v>
      </c>
      <c r="C51" s="207"/>
      <c r="D51" s="5"/>
      <c r="E51" s="4" t="s">
        <v>91</v>
      </c>
      <c r="F51" s="208"/>
      <c r="G51" s="21" t="s">
        <v>90</v>
      </c>
      <c r="H51" s="661" t="s">
        <v>78</v>
      </c>
      <c r="I51" s="662"/>
      <c r="J51" s="663"/>
      <c r="K51" s="16"/>
      <c r="L51" s="15"/>
    </row>
    <row r="52" spans="1:12" ht="9.75" hidden="1" customHeight="1" thickBot="1" x14ac:dyDescent="0.25">
      <c r="A52" s="2"/>
      <c r="B52" s="13"/>
      <c r="C52" s="5"/>
      <c r="D52" s="5"/>
      <c r="E52" s="5"/>
      <c r="F52" s="5"/>
      <c r="G52" s="21"/>
      <c r="H52" s="5"/>
      <c r="I52" s="5"/>
      <c r="J52" s="5"/>
      <c r="K52" s="16"/>
      <c r="L52" s="15"/>
    </row>
    <row r="53" spans="1:12" ht="39.75" hidden="1" customHeight="1" collapsed="1" thickBot="1" x14ac:dyDescent="0.25">
      <c r="A53" s="2"/>
      <c r="B53" s="4" t="s">
        <v>95</v>
      </c>
      <c r="C53" s="209"/>
      <c r="D53" s="5"/>
      <c r="E53" s="4" t="s">
        <v>91</v>
      </c>
      <c r="F53" s="208"/>
      <c r="G53" s="21" t="s">
        <v>90</v>
      </c>
      <c r="H53" s="661" t="s">
        <v>78</v>
      </c>
      <c r="I53" s="662"/>
      <c r="J53" s="663"/>
      <c r="K53" s="16"/>
      <c r="L53" s="15"/>
    </row>
    <row r="54" spans="1:12" ht="9.75" hidden="1" customHeight="1" thickBot="1" x14ac:dyDescent="0.25">
      <c r="A54" s="2"/>
      <c r="B54" s="13"/>
      <c r="C54" s="5"/>
      <c r="D54" s="5"/>
      <c r="E54" s="5"/>
      <c r="F54" s="5"/>
      <c r="G54" s="21"/>
      <c r="H54" s="5"/>
      <c r="I54" s="5"/>
      <c r="J54" s="5"/>
      <c r="K54" s="16"/>
      <c r="L54" s="15"/>
    </row>
    <row r="55" spans="1:12" ht="39.75" hidden="1" customHeight="1" collapsed="1" thickBot="1" x14ac:dyDescent="0.25">
      <c r="A55" s="2"/>
      <c r="B55" s="4" t="s">
        <v>96</v>
      </c>
      <c r="C55" s="208"/>
      <c r="D55" s="5"/>
      <c r="E55" s="4" t="s">
        <v>91</v>
      </c>
      <c r="F55" s="208"/>
      <c r="G55" s="21" t="s">
        <v>90</v>
      </c>
      <c r="H55" s="661" t="s">
        <v>78</v>
      </c>
      <c r="I55" s="662"/>
      <c r="J55" s="663"/>
      <c r="K55" s="16"/>
      <c r="L55" s="15"/>
    </row>
    <row r="56" spans="1:12" ht="9.75" hidden="1" customHeight="1" thickBot="1" x14ac:dyDescent="0.25">
      <c r="A56" s="2"/>
      <c r="B56" s="13"/>
      <c r="C56" s="5"/>
      <c r="D56" s="5"/>
      <c r="E56" s="5"/>
      <c r="F56" s="5"/>
      <c r="G56" s="21"/>
      <c r="H56" s="5"/>
      <c r="I56" s="5"/>
      <c r="J56" s="5"/>
      <c r="K56" s="16"/>
      <c r="L56" s="15"/>
    </row>
    <row r="57" spans="1:12" ht="39.75" hidden="1" customHeight="1" collapsed="1" thickBot="1" x14ac:dyDescent="0.25">
      <c r="A57" s="2"/>
      <c r="B57" s="4" t="s">
        <v>97</v>
      </c>
      <c r="C57" s="208"/>
      <c r="D57" s="5"/>
      <c r="E57" s="4" t="s">
        <v>91</v>
      </c>
      <c r="F57" s="208"/>
      <c r="G57" s="21" t="s">
        <v>90</v>
      </c>
      <c r="H57" s="661" t="s">
        <v>78</v>
      </c>
      <c r="I57" s="662"/>
      <c r="J57" s="663"/>
      <c r="K57" s="16"/>
      <c r="L57" s="15"/>
    </row>
    <row r="58" spans="1:12" ht="9.75" hidden="1" customHeight="1" thickBot="1" x14ac:dyDescent="0.25">
      <c r="A58" s="2"/>
      <c r="B58" s="13"/>
      <c r="C58" s="5"/>
      <c r="D58" s="5"/>
      <c r="E58" s="5"/>
      <c r="F58" s="5"/>
      <c r="G58" s="21"/>
      <c r="H58" s="5"/>
      <c r="I58" s="5"/>
      <c r="J58" s="5"/>
      <c r="K58" s="16"/>
      <c r="L58" s="15"/>
    </row>
    <row r="59" spans="1:12" ht="39.75" hidden="1" customHeight="1" collapsed="1" thickBot="1" x14ac:dyDescent="0.25">
      <c r="A59" s="2"/>
      <c r="B59" s="4" t="s">
        <v>98</v>
      </c>
      <c r="C59" s="208"/>
      <c r="D59" s="5"/>
      <c r="E59" s="4" t="s">
        <v>91</v>
      </c>
      <c r="F59" s="208"/>
      <c r="G59" s="21" t="s">
        <v>90</v>
      </c>
      <c r="H59" s="661" t="s">
        <v>78</v>
      </c>
      <c r="I59" s="662"/>
      <c r="J59" s="663"/>
      <c r="K59" s="16"/>
      <c r="L59" s="15"/>
    </row>
    <row r="60" spans="1:12" ht="9.75" hidden="1" customHeight="1" thickBot="1" x14ac:dyDescent="0.25">
      <c r="A60" s="2"/>
      <c r="B60" s="13"/>
      <c r="C60" s="5"/>
      <c r="D60" s="5"/>
      <c r="E60" s="5"/>
      <c r="F60" s="5"/>
      <c r="G60" s="21"/>
      <c r="H60" s="5"/>
      <c r="I60" s="5"/>
      <c r="J60" s="5"/>
      <c r="K60" s="16"/>
      <c r="L60" s="15"/>
    </row>
    <row r="61" spans="1:12" ht="39.75" hidden="1" customHeight="1" collapsed="1" thickBot="1" x14ac:dyDescent="0.25">
      <c r="A61" s="2"/>
      <c r="B61" s="4" t="s">
        <v>99</v>
      </c>
      <c r="C61" s="208"/>
      <c r="D61" s="5"/>
      <c r="E61" s="4" t="s">
        <v>91</v>
      </c>
      <c r="F61" s="208"/>
      <c r="G61" s="21" t="s">
        <v>90</v>
      </c>
      <c r="H61" s="661" t="s">
        <v>78</v>
      </c>
      <c r="I61" s="662"/>
      <c r="J61" s="663"/>
      <c r="K61" s="16"/>
      <c r="L61" s="15"/>
    </row>
    <row r="62" spans="1:12" ht="9.75" hidden="1" customHeight="1" thickBot="1" x14ac:dyDescent="0.25">
      <c r="A62" s="2"/>
      <c r="B62" s="13"/>
      <c r="C62" s="5"/>
      <c r="D62" s="5"/>
      <c r="E62" s="5"/>
      <c r="F62" s="5"/>
      <c r="G62" s="21"/>
      <c r="H62" s="5"/>
      <c r="I62" s="5"/>
      <c r="J62" s="5"/>
      <c r="K62" s="16"/>
      <c r="L62" s="15"/>
    </row>
    <row r="63" spans="1:12" ht="39.75" hidden="1" customHeight="1" collapsed="1" thickBot="1" x14ac:dyDescent="0.25">
      <c r="A63" s="2"/>
      <c r="B63" s="4" t="s">
        <v>100</v>
      </c>
      <c r="C63" s="208"/>
      <c r="D63" s="5"/>
      <c r="E63" s="4" t="s">
        <v>91</v>
      </c>
      <c r="F63" s="208"/>
      <c r="G63" s="21" t="s">
        <v>90</v>
      </c>
      <c r="H63" s="661" t="s">
        <v>78</v>
      </c>
      <c r="I63" s="662"/>
      <c r="J63" s="663"/>
      <c r="K63" s="16"/>
      <c r="L63" s="15"/>
    </row>
    <row r="64" spans="1:12" ht="9.75" hidden="1" customHeight="1" x14ac:dyDescent="0.2">
      <c r="A64" s="2"/>
      <c r="B64" s="13"/>
      <c r="C64" s="5"/>
      <c r="D64" s="5"/>
      <c r="E64" s="5"/>
      <c r="F64" s="5"/>
      <c r="G64" s="5"/>
      <c r="H64" s="5"/>
      <c r="I64" s="5"/>
      <c r="J64" s="5"/>
      <c r="K64" s="16"/>
      <c r="L64" s="15"/>
    </row>
    <row r="65" spans="1:112" ht="20" hidden="1" customHeight="1" collapsed="1" x14ac:dyDescent="0.2">
      <c r="A65" s="2"/>
      <c r="B65" s="13"/>
      <c r="C65" s="5"/>
      <c r="D65" s="5"/>
      <c r="E65" s="5"/>
      <c r="F65" s="5"/>
      <c r="G65" s="5"/>
      <c r="H65" s="5"/>
      <c r="I65" s="5"/>
      <c r="J65" s="5"/>
      <c r="K65" s="16"/>
      <c r="L65" s="15"/>
    </row>
    <row r="66" spans="1:112"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row>
    <row r="69" spans="1:112" x14ac:dyDescent="0.2">
      <c r="C69" s="621" t="s">
        <v>78</v>
      </c>
    </row>
    <row r="70" spans="1:112" x14ac:dyDescent="0.2">
      <c r="C70" s="620">
        <v>1</v>
      </c>
    </row>
    <row r="71" spans="1:112" ht="21.75" customHeight="1" x14ac:dyDescent="0.2">
      <c r="C71" s="620">
        <v>2</v>
      </c>
    </row>
    <row r="72" spans="1:112" x14ac:dyDescent="0.2">
      <c r="C72" s="620">
        <v>3</v>
      </c>
    </row>
    <row r="73" spans="1:112" x14ac:dyDescent="0.2">
      <c r="C73" s="620">
        <v>4</v>
      </c>
    </row>
    <row r="74" spans="1:112" x14ac:dyDescent="0.2">
      <c r="C74" s="620">
        <v>5</v>
      </c>
    </row>
    <row r="75" spans="1:112" x14ac:dyDescent="0.2">
      <c r="C75" s="620">
        <v>6</v>
      </c>
    </row>
    <row r="76" spans="1:112" x14ac:dyDescent="0.2">
      <c r="C76" s="620">
        <v>7</v>
      </c>
    </row>
    <row r="77" spans="1:112" x14ac:dyDescent="0.2">
      <c r="C77" s="620">
        <v>8</v>
      </c>
    </row>
    <row r="78" spans="1:112" x14ac:dyDescent="0.2">
      <c r="C78" s="620">
        <v>9</v>
      </c>
    </row>
    <row r="79" spans="1:112" x14ac:dyDescent="0.2">
      <c r="C79" s="620">
        <v>10</v>
      </c>
    </row>
    <row r="80" spans="1:112" x14ac:dyDescent="0.2">
      <c r="C80" s="620">
        <v>11</v>
      </c>
    </row>
    <row r="81" spans="3:3" x14ac:dyDescent="0.2">
      <c r="C81" s="620">
        <v>12</v>
      </c>
    </row>
    <row r="82" spans="3:3" x14ac:dyDescent="0.2">
      <c r="C82" s="620">
        <v>13</v>
      </c>
    </row>
    <row r="83" spans="3:3" x14ac:dyDescent="0.2">
      <c r="C83" s="620">
        <v>14</v>
      </c>
    </row>
    <row r="84" spans="3:3" x14ac:dyDescent="0.2">
      <c r="C84" s="620">
        <v>15</v>
      </c>
    </row>
    <row r="85" spans="3:3" x14ac:dyDescent="0.2">
      <c r="C85" s="620">
        <v>16</v>
      </c>
    </row>
    <row r="86" spans="3:3" x14ac:dyDescent="0.2">
      <c r="C86" s="620">
        <v>17</v>
      </c>
    </row>
    <row r="87" spans="3:3" x14ac:dyDescent="0.2">
      <c r="C87" s="620">
        <v>18</v>
      </c>
    </row>
    <row r="88" spans="3:3" x14ac:dyDescent="0.2">
      <c r="C88" s="620">
        <v>19</v>
      </c>
    </row>
    <row r="89" spans="3:3" x14ac:dyDescent="0.2">
      <c r="C89" s="620">
        <v>20</v>
      </c>
    </row>
    <row r="90" spans="3:3" x14ac:dyDescent="0.2">
      <c r="C90" s="620">
        <v>21</v>
      </c>
    </row>
    <row r="91" spans="3:3" x14ac:dyDescent="0.2">
      <c r="C91" s="620">
        <v>22</v>
      </c>
    </row>
    <row r="92" spans="3:3" x14ac:dyDescent="0.2">
      <c r="C92" s="620">
        <v>23</v>
      </c>
    </row>
    <row r="93" spans="3:3" x14ac:dyDescent="0.2">
      <c r="C93" s="620">
        <v>24</v>
      </c>
    </row>
    <row r="94" spans="3:3" x14ac:dyDescent="0.2">
      <c r="C94" s="620">
        <v>25</v>
      </c>
    </row>
    <row r="95" spans="3:3" x14ac:dyDescent="0.2">
      <c r="C95" s="620">
        <v>26</v>
      </c>
    </row>
    <row r="96" spans="3:3" x14ac:dyDescent="0.2">
      <c r="C96" s="620">
        <v>27</v>
      </c>
    </row>
    <row r="97" spans="3:3" x14ac:dyDescent="0.2">
      <c r="C97" s="620">
        <v>28</v>
      </c>
    </row>
    <row r="98" spans="3:3" x14ac:dyDescent="0.2">
      <c r="C98" s="620">
        <v>29</v>
      </c>
    </row>
    <row r="99" spans="3:3" x14ac:dyDescent="0.2">
      <c r="C99" s="620">
        <v>30</v>
      </c>
    </row>
    <row r="100" spans="3:3" x14ac:dyDescent="0.2">
      <c r="C100" s="620">
        <v>31</v>
      </c>
    </row>
    <row r="101" spans="3:3" x14ac:dyDescent="0.2">
      <c r="C101" s="620">
        <v>32</v>
      </c>
    </row>
    <row r="102" spans="3:3" x14ac:dyDescent="0.2">
      <c r="C102" s="620">
        <v>33</v>
      </c>
    </row>
    <row r="103" spans="3:3" x14ac:dyDescent="0.2">
      <c r="C103" s="620">
        <v>34</v>
      </c>
    </row>
    <row r="104" spans="3:3" x14ac:dyDescent="0.2">
      <c r="C104" s="620">
        <v>35</v>
      </c>
    </row>
    <row r="105" spans="3:3" x14ac:dyDescent="0.2">
      <c r="C105" s="620">
        <v>36</v>
      </c>
    </row>
    <row r="106" spans="3:3" x14ac:dyDescent="0.2">
      <c r="C106" s="620">
        <v>37</v>
      </c>
    </row>
    <row r="107" spans="3:3" x14ac:dyDescent="0.2">
      <c r="C107" s="620">
        <v>38</v>
      </c>
    </row>
    <row r="108" spans="3:3" x14ac:dyDescent="0.2">
      <c r="C108" s="620">
        <v>39</v>
      </c>
    </row>
    <row r="109" spans="3:3" x14ac:dyDescent="0.2">
      <c r="C109" s="620">
        <v>40</v>
      </c>
    </row>
    <row r="110" spans="3:3" x14ac:dyDescent="0.2">
      <c r="C110" s="620">
        <v>41</v>
      </c>
    </row>
    <row r="111" spans="3:3" x14ac:dyDescent="0.2">
      <c r="C111" s="620">
        <v>42</v>
      </c>
    </row>
    <row r="112" spans="3:3" x14ac:dyDescent="0.2">
      <c r="C112" s="620">
        <v>43</v>
      </c>
    </row>
    <row r="113" spans="3:3" x14ac:dyDescent="0.2">
      <c r="C113" s="620">
        <v>44</v>
      </c>
    </row>
    <row r="114" spans="3:3" x14ac:dyDescent="0.2">
      <c r="C114" s="620">
        <v>45</v>
      </c>
    </row>
    <row r="115" spans="3:3" x14ac:dyDescent="0.2">
      <c r="C115" s="620">
        <v>46</v>
      </c>
    </row>
    <row r="116" spans="3:3" x14ac:dyDescent="0.2">
      <c r="C116" s="620">
        <v>47</v>
      </c>
    </row>
    <row r="117" spans="3:3" x14ac:dyDescent="0.2">
      <c r="C117" s="620">
        <v>48</v>
      </c>
    </row>
    <row r="118" spans="3:3" x14ac:dyDescent="0.2">
      <c r="C118" s="620">
        <v>49</v>
      </c>
    </row>
    <row r="119" spans="3:3" x14ac:dyDescent="0.2">
      <c r="C119" s="620">
        <v>50</v>
      </c>
    </row>
    <row r="120" spans="3:3" x14ac:dyDescent="0.2">
      <c r="C120" s="620">
        <v>51</v>
      </c>
    </row>
    <row r="121" spans="3:3" x14ac:dyDescent="0.2">
      <c r="C121" s="620">
        <v>52</v>
      </c>
    </row>
    <row r="122" spans="3:3" x14ac:dyDescent="0.2">
      <c r="C122" s="620">
        <v>53</v>
      </c>
    </row>
    <row r="123" spans="3:3" x14ac:dyDescent="0.2">
      <c r="C123" s="620">
        <v>54</v>
      </c>
    </row>
    <row r="124" spans="3:3" x14ac:dyDescent="0.2">
      <c r="C124" s="620">
        <v>55</v>
      </c>
    </row>
    <row r="125" spans="3:3" x14ac:dyDescent="0.2">
      <c r="C125" s="620">
        <v>56</v>
      </c>
    </row>
    <row r="126" spans="3:3" x14ac:dyDescent="0.2">
      <c r="C126" s="620">
        <v>57</v>
      </c>
    </row>
    <row r="127" spans="3:3" x14ac:dyDescent="0.2">
      <c r="C127" s="620">
        <v>58</v>
      </c>
    </row>
    <row r="128" spans="3:3" x14ac:dyDescent="0.2">
      <c r="C128" s="620">
        <v>59</v>
      </c>
    </row>
    <row r="129" spans="3:3" x14ac:dyDescent="0.2">
      <c r="C129" s="620">
        <v>60</v>
      </c>
    </row>
    <row r="130" spans="3:3" x14ac:dyDescent="0.2">
      <c r="C130" s="620">
        <v>61</v>
      </c>
    </row>
    <row r="131" spans="3:3" x14ac:dyDescent="0.2">
      <c r="C131" s="620">
        <v>62</v>
      </c>
    </row>
    <row r="132" spans="3:3" x14ac:dyDescent="0.2">
      <c r="C132" s="620">
        <v>63</v>
      </c>
    </row>
    <row r="133" spans="3:3" x14ac:dyDescent="0.2">
      <c r="C133" s="620">
        <v>64</v>
      </c>
    </row>
    <row r="134" spans="3:3" x14ac:dyDescent="0.2">
      <c r="C134" s="620">
        <v>65</v>
      </c>
    </row>
    <row r="135" spans="3:3" x14ac:dyDescent="0.2">
      <c r="C135" s="620">
        <v>66</v>
      </c>
    </row>
    <row r="136" spans="3:3" x14ac:dyDescent="0.2">
      <c r="C136" s="620">
        <v>67</v>
      </c>
    </row>
    <row r="137" spans="3:3" x14ac:dyDescent="0.2">
      <c r="C137" s="620">
        <v>68</v>
      </c>
    </row>
    <row r="138" spans="3:3" x14ac:dyDescent="0.2">
      <c r="C138" s="620">
        <v>69</v>
      </c>
    </row>
    <row r="139" spans="3:3" x14ac:dyDescent="0.2">
      <c r="C139" s="620">
        <v>70</v>
      </c>
    </row>
    <row r="140" spans="3:3" x14ac:dyDescent="0.2">
      <c r="C140" s="620">
        <v>71</v>
      </c>
    </row>
    <row r="141" spans="3:3" x14ac:dyDescent="0.2">
      <c r="C141" s="620">
        <v>72</v>
      </c>
    </row>
    <row r="142" spans="3:3" x14ac:dyDescent="0.2">
      <c r="C142" s="620">
        <v>73</v>
      </c>
    </row>
    <row r="143" spans="3:3" x14ac:dyDescent="0.2">
      <c r="C143" s="620">
        <v>74</v>
      </c>
    </row>
    <row r="144" spans="3:3" x14ac:dyDescent="0.2">
      <c r="C144" s="620">
        <v>75</v>
      </c>
    </row>
    <row r="145" spans="3:3" x14ac:dyDescent="0.2">
      <c r="C145" s="620">
        <v>76</v>
      </c>
    </row>
    <row r="146" spans="3:3" x14ac:dyDescent="0.2">
      <c r="C146" s="620">
        <v>77</v>
      </c>
    </row>
    <row r="147" spans="3:3" x14ac:dyDescent="0.2">
      <c r="C147" s="620">
        <v>78</v>
      </c>
    </row>
    <row r="148" spans="3:3" x14ac:dyDescent="0.2">
      <c r="C148" s="620">
        <v>79</v>
      </c>
    </row>
    <row r="149" spans="3:3" x14ac:dyDescent="0.2">
      <c r="C149" s="620">
        <v>80</v>
      </c>
    </row>
    <row r="150" spans="3:3" x14ac:dyDescent="0.2">
      <c r="C150" s="620">
        <v>81</v>
      </c>
    </row>
    <row r="151" spans="3:3" x14ac:dyDescent="0.2">
      <c r="C151" s="620">
        <v>82</v>
      </c>
    </row>
    <row r="152" spans="3:3" x14ac:dyDescent="0.2">
      <c r="C152" s="620">
        <v>83</v>
      </c>
    </row>
    <row r="153" spans="3:3" x14ac:dyDescent="0.2">
      <c r="C153" s="620">
        <v>84</v>
      </c>
    </row>
    <row r="154" spans="3:3" x14ac:dyDescent="0.2">
      <c r="C154" s="620">
        <v>85</v>
      </c>
    </row>
    <row r="155" spans="3:3" x14ac:dyDescent="0.2">
      <c r="C155" s="620">
        <v>86</v>
      </c>
    </row>
    <row r="156" spans="3:3" x14ac:dyDescent="0.2">
      <c r="C156" s="620">
        <v>87</v>
      </c>
    </row>
    <row r="157" spans="3:3" x14ac:dyDescent="0.2">
      <c r="C157" s="620">
        <v>88</v>
      </c>
    </row>
    <row r="158" spans="3:3" x14ac:dyDescent="0.2">
      <c r="C158" s="620">
        <v>89</v>
      </c>
    </row>
    <row r="159" spans="3:3" x14ac:dyDescent="0.2">
      <c r="C159" s="620">
        <v>90</v>
      </c>
    </row>
    <row r="160" spans="3:3" x14ac:dyDescent="0.2">
      <c r="C160" s="620">
        <v>91</v>
      </c>
    </row>
    <row r="161" spans="3:3" x14ac:dyDescent="0.2">
      <c r="C161" s="620">
        <v>92</v>
      </c>
    </row>
    <row r="162" spans="3:3" x14ac:dyDescent="0.2">
      <c r="C162" s="620">
        <v>93</v>
      </c>
    </row>
    <row r="163" spans="3:3" x14ac:dyDescent="0.2">
      <c r="C163" s="620">
        <v>94</v>
      </c>
    </row>
    <row r="164" spans="3:3" x14ac:dyDescent="0.2">
      <c r="C164" s="620">
        <v>95</v>
      </c>
    </row>
    <row r="165" spans="3:3" x14ac:dyDescent="0.2">
      <c r="C165" s="620">
        <v>96</v>
      </c>
    </row>
    <row r="166" spans="3:3" x14ac:dyDescent="0.2">
      <c r="C166" s="620">
        <v>97</v>
      </c>
    </row>
    <row r="167" spans="3:3" x14ac:dyDescent="0.2">
      <c r="C167" s="620">
        <v>98</v>
      </c>
    </row>
    <row r="168" spans="3:3" x14ac:dyDescent="0.2">
      <c r="C168" s="620">
        <v>99</v>
      </c>
    </row>
    <row r="169" spans="3:3" x14ac:dyDescent="0.2">
      <c r="C169" s="620">
        <v>100</v>
      </c>
    </row>
    <row r="178" spans="3:8" x14ac:dyDescent="0.2">
      <c r="C178" s="3" t="s">
        <v>78</v>
      </c>
      <c r="H178" s="3" t="s">
        <v>78</v>
      </c>
    </row>
    <row r="179" spans="3:8" x14ac:dyDescent="0.2">
      <c r="C179" s="3" t="s">
        <v>69</v>
      </c>
      <c r="H179" s="3">
        <v>1</v>
      </c>
    </row>
    <row r="180" spans="3:8" x14ac:dyDescent="0.2">
      <c r="C180" s="3" t="s">
        <v>70</v>
      </c>
      <c r="H180" s="3">
        <v>2</v>
      </c>
    </row>
    <row r="181" spans="3:8" x14ac:dyDescent="0.2">
      <c r="C181" s="3" t="s">
        <v>71</v>
      </c>
      <c r="H181" s="3">
        <v>3</v>
      </c>
    </row>
    <row r="182" spans="3:8" x14ac:dyDescent="0.2">
      <c r="C182" s="3" t="s">
        <v>72</v>
      </c>
      <c r="H182" s="3">
        <v>4</v>
      </c>
    </row>
    <row r="183" spans="3:8" x14ac:dyDescent="0.2">
      <c r="C183" s="3" t="s">
        <v>73</v>
      </c>
      <c r="H183" s="3">
        <v>5</v>
      </c>
    </row>
    <row r="184" spans="3:8" x14ac:dyDescent="0.2">
      <c r="C184" s="3" t="s">
        <v>74</v>
      </c>
      <c r="H184" s="3">
        <v>6</v>
      </c>
    </row>
    <row r="185" spans="3:8" x14ac:dyDescent="0.2">
      <c r="C185" s="3" t="s">
        <v>75</v>
      </c>
      <c r="H185" s="3">
        <v>7</v>
      </c>
    </row>
    <row r="186" spans="3:8" x14ac:dyDescent="0.2">
      <c r="C186" s="3" t="s">
        <v>76</v>
      </c>
      <c r="H186" s="3">
        <v>8</v>
      </c>
    </row>
    <row r="187" spans="3:8" x14ac:dyDescent="0.2">
      <c r="C187" s="3" t="s">
        <v>77</v>
      </c>
    </row>
    <row r="188" spans="3:8" x14ac:dyDescent="0.2">
      <c r="C188" s="3" t="s">
        <v>193</v>
      </c>
    </row>
    <row r="197" spans="3:3" x14ac:dyDescent="0.2">
      <c r="C197" s="12" t="s">
        <v>78</v>
      </c>
    </row>
    <row r="198" spans="3:3" x14ac:dyDescent="0.2">
      <c r="C198" s="12">
        <v>1</v>
      </c>
    </row>
    <row r="199" spans="3:3" x14ac:dyDescent="0.2">
      <c r="C199" s="12">
        <v>2</v>
      </c>
    </row>
    <row r="200" spans="3:3" x14ac:dyDescent="0.2">
      <c r="C200" s="12">
        <v>3</v>
      </c>
    </row>
    <row r="201" spans="3:3" x14ac:dyDescent="0.2">
      <c r="C201" s="12">
        <v>4</v>
      </c>
    </row>
    <row r="202" spans="3:3" x14ac:dyDescent="0.2">
      <c r="C202" s="12" t="s">
        <v>203</v>
      </c>
    </row>
    <row r="203" spans="3:3" x14ac:dyDescent="0.2">
      <c r="C203" s="12"/>
    </row>
    <row r="204" spans="3:3" x14ac:dyDescent="0.2">
      <c r="C204" s="12"/>
    </row>
    <row r="205" spans="3:3" x14ac:dyDescent="0.2">
      <c r="C205" s="12"/>
    </row>
    <row r="206" spans="3:3" x14ac:dyDescent="0.2">
      <c r="C206" s="12"/>
    </row>
    <row r="207" spans="3:3" x14ac:dyDescent="0.2">
      <c r="C207" s="12"/>
    </row>
  </sheetData>
  <sheetProtection password="EFA2" sheet="1" objects="1" scenarios="1"/>
  <mergeCells count="29">
    <mergeCell ref="C3:I3"/>
    <mergeCell ref="C4:I4"/>
    <mergeCell ref="C5:I5"/>
    <mergeCell ref="C2:I2"/>
    <mergeCell ref="H25:J25"/>
    <mergeCell ref="H27:J27"/>
    <mergeCell ref="H29:J29"/>
    <mergeCell ref="H31:J31"/>
    <mergeCell ref="B23:J23"/>
    <mergeCell ref="B7:J7"/>
    <mergeCell ref="C9:J9"/>
    <mergeCell ref="C11:J11"/>
    <mergeCell ref="C13:J13"/>
    <mergeCell ref="C15:J15"/>
    <mergeCell ref="H45:J45"/>
    <mergeCell ref="H47:J47"/>
    <mergeCell ref="H49:J49"/>
    <mergeCell ref="H61:J61"/>
    <mergeCell ref="H63:J63"/>
    <mergeCell ref="H51:J51"/>
    <mergeCell ref="H53:J53"/>
    <mergeCell ref="H55:J55"/>
    <mergeCell ref="H57:J57"/>
    <mergeCell ref="H59:J59"/>
    <mergeCell ref="H35:J35"/>
    <mergeCell ref="H37:J37"/>
    <mergeCell ref="H39:J39"/>
    <mergeCell ref="H41:J41"/>
    <mergeCell ref="H43:J43"/>
  </mergeCells>
  <phoneticPr fontId="4" type="noConversion"/>
  <conditionalFormatting sqref="N1:N1048576">
    <cfRule type="expression" dxfId="654" priority="101">
      <formula>$C$17&lt;2</formula>
    </cfRule>
  </conditionalFormatting>
  <conditionalFormatting sqref="O1:O1048576">
    <cfRule type="expression" dxfId="653" priority="103">
      <formula>$C$17&lt;3</formula>
    </cfRule>
  </conditionalFormatting>
  <conditionalFormatting sqref="P1:P1048576">
    <cfRule type="expression" dxfId="652" priority="104">
      <formula>$C$17&lt;4</formula>
    </cfRule>
  </conditionalFormatting>
  <conditionalFormatting sqref="Q1:Q1048576">
    <cfRule type="expression" dxfId="651" priority="100">
      <formula>$C$17&lt;5</formula>
    </cfRule>
  </conditionalFormatting>
  <conditionalFormatting sqref="R1:R1048576">
    <cfRule type="expression" dxfId="650" priority="99">
      <formula>$C$17&lt;6</formula>
    </cfRule>
  </conditionalFormatting>
  <conditionalFormatting sqref="S1:S1048576">
    <cfRule type="expression" dxfId="649" priority="98">
      <formula>$C$17&lt;7</formula>
    </cfRule>
  </conditionalFormatting>
  <conditionalFormatting sqref="T1:T1048576">
    <cfRule type="expression" dxfId="648" priority="97">
      <formula>$C$17&lt;8</formula>
    </cfRule>
  </conditionalFormatting>
  <conditionalFormatting sqref="U1:U1048576">
    <cfRule type="expression" dxfId="647" priority="96">
      <formula>$C$17&lt;9</formula>
    </cfRule>
  </conditionalFormatting>
  <conditionalFormatting sqref="V1:V1048576">
    <cfRule type="expression" dxfId="646" priority="95">
      <formula>$C$17&lt;10</formula>
    </cfRule>
  </conditionalFormatting>
  <conditionalFormatting sqref="M22:M66">
    <cfRule type="expression" dxfId="645" priority="94">
      <formula>$C$17="Select here"</formula>
    </cfRule>
  </conditionalFormatting>
  <conditionalFormatting sqref="N21:DH66">
    <cfRule type="expression" dxfId="644" priority="1">
      <formula>$C$17="Select here"</formula>
    </cfRule>
  </conditionalFormatting>
  <conditionalFormatting sqref="W1:W1048576">
    <cfRule type="expression" dxfId="643" priority="91">
      <formula>$C$17&lt;11</formula>
    </cfRule>
  </conditionalFormatting>
  <conditionalFormatting sqref="Y1:Y1048576">
    <cfRule type="expression" dxfId="642" priority="90">
      <formula>$C$17&lt;13</formula>
    </cfRule>
  </conditionalFormatting>
  <conditionalFormatting sqref="Z1:Z1048576">
    <cfRule type="expression" dxfId="641" priority="89">
      <formula>$C$17&lt;14</formula>
    </cfRule>
  </conditionalFormatting>
  <conditionalFormatting sqref="AA1:AA1048576">
    <cfRule type="expression" dxfId="640" priority="88">
      <formula>$C$17&lt;15</formula>
    </cfRule>
  </conditionalFormatting>
  <conditionalFormatting sqref="AB1:AB1048576">
    <cfRule type="expression" dxfId="639" priority="87">
      <formula>$C$17&lt;16</formula>
    </cfRule>
  </conditionalFormatting>
  <conditionalFormatting sqref="AC1:AC1048576">
    <cfRule type="expression" dxfId="638" priority="86">
      <formula>$C$17&lt;17</formula>
    </cfRule>
  </conditionalFormatting>
  <conditionalFormatting sqref="AD1:AD1048576">
    <cfRule type="expression" dxfId="637" priority="85">
      <formula>$C$17&lt;18</formula>
    </cfRule>
  </conditionalFormatting>
  <conditionalFormatting sqref="AE1:AE1048576">
    <cfRule type="expression" dxfId="636" priority="84">
      <formula>$C$17&lt;19</formula>
    </cfRule>
  </conditionalFormatting>
  <conditionalFormatting sqref="AF1:AF1048576">
    <cfRule type="expression" dxfId="635" priority="83">
      <formula>$C$17&lt;20</formula>
    </cfRule>
  </conditionalFormatting>
  <conditionalFormatting sqref="AG1:AG1048576">
    <cfRule type="expression" dxfId="634" priority="82">
      <formula>$C$17&lt;21</formula>
    </cfRule>
  </conditionalFormatting>
  <conditionalFormatting sqref="X1:X1048576">
    <cfRule type="expression" dxfId="633" priority="81">
      <formula>$C$17&lt;12</formula>
    </cfRule>
  </conditionalFormatting>
  <conditionalFormatting sqref="AH1:AH1048576">
    <cfRule type="expression" dxfId="632" priority="80">
      <formula>$C$17&lt;22</formula>
    </cfRule>
  </conditionalFormatting>
  <conditionalFormatting sqref="AI1:AI1048576">
    <cfRule type="expression" dxfId="631" priority="79">
      <formula>$C$17&lt;23</formula>
    </cfRule>
  </conditionalFormatting>
  <conditionalFormatting sqref="AJ1:AJ1048576">
    <cfRule type="expression" dxfId="630" priority="78">
      <formula>$C$17&lt;24</formula>
    </cfRule>
  </conditionalFormatting>
  <conditionalFormatting sqref="AK1:AK1048576">
    <cfRule type="expression" dxfId="629" priority="77">
      <formula>$C$17&lt;25</formula>
    </cfRule>
  </conditionalFormatting>
  <conditionalFormatting sqref="AL1:AL1048576">
    <cfRule type="expression" dxfId="628" priority="76">
      <formula>$C$17&lt;26</formula>
    </cfRule>
  </conditionalFormatting>
  <conditionalFormatting sqref="AM1:AM1048576">
    <cfRule type="expression" dxfId="627" priority="75">
      <formula>$C$17&lt;27</formula>
    </cfRule>
  </conditionalFormatting>
  <conditionalFormatting sqref="AN1:AN1048576">
    <cfRule type="expression" dxfId="626" priority="74">
      <formula>$C$17&lt;28</formula>
    </cfRule>
  </conditionalFormatting>
  <conditionalFormatting sqref="AO1:AO1048576">
    <cfRule type="expression" dxfId="625" priority="73">
      <formula>$C$17&lt;29</formula>
    </cfRule>
  </conditionalFormatting>
  <conditionalFormatting sqref="AP1:AP1048576">
    <cfRule type="expression" dxfId="624" priority="72">
      <formula>$C$17&lt;30</formula>
    </cfRule>
  </conditionalFormatting>
  <conditionalFormatting sqref="AQ1:AQ1048576">
    <cfRule type="expression" dxfId="623" priority="71">
      <formula>$C$17&lt;31</formula>
    </cfRule>
  </conditionalFormatting>
  <conditionalFormatting sqref="AR1:AR1048576">
    <cfRule type="expression" dxfId="622" priority="70">
      <formula>$C$17&lt;32</formula>
    </cfRule>
  </conditionalFormatting>
  <conditionalFormatting sqref="AS1:AS1048576">
    <cfRule type="expression" dxfId="621" priority="69">
      <formula>$C$17&lt;33</formula>
    </cfRule>
  </conditionalFormatting>
  <conditionalFormatting sqref="AT1:AT1048576">
    <cfRule type="expression" dxfId="620" priority="68">
      <formula>$C$17&lt;34</formula>
    </cfRule>
  </conditionalFormatting>
  <conditionalFormatting sqref="AU1:AU1048576">
    <cfRule type="expression" dxfId="619" priority="67">
      <formula>$C$17&lt;35</formula>
    </cfRule>
  </conditionalFormatting>
  <conditionalFormatting sqref="AV1:AV1048576">
    <cfRule type="expression" dxfId="618" priority="66">
      <formula>$C$17&lt;36</formula>
    </cfRule>
  </conditionalFormatting>
  <conditionalFormatting sqref="AW1:AW1048576">
    <cfRule type="expression" dxfId="617" priority="65">
      <formula>$C$17&lt;37</formula>
    </cfRule>
  </conditionalFormatting>
  <conditionalFormatting sqref="AX1:AX1048576">
    <cfRule type="expression" dxfId="616" priority="64">
      <formula>$C$17&lt;38</formula>
    </cfRule>
  </conditionalFormatting>
  <conditionalFormatting sqref="AY1:AY1048576">
    <cfRule type="expression" dxfId="615" priority="63">
      <formula>$C$17&lt;39</formula>
    </cfRule>
  </conditionalFormatting>
  <conditionalFormatting sqref="AZ1:AZ1048576">
    <cfRule type="expression" dxfId="614" priority="62">
      <formula>$C$17&lt;40</formula>
    </cfRule>
  </conditionalFormatting>
  <conditionalFormatting sqref="BA1:BA1048576">
    <cfRule type="expression" dxfId="613" priority="61">
      <formula>$C$17&lt;41</formula>
    </cfRule>
  </conditionalFormatting>
  <conditionalFormatting sqref="BB1:BB1048576">
    <cfRule type="expression" dxfId="612" priority="60">
      <formula>$C$17&lt;42</formula>
    </cfRule>
  </conditionalFormatting>
  <conditionalFormatting sqref="BC1:BC1048576">
    <cfRule type="expression" dxfId="611" priority="59">
      <formula>$C$17&lt;43</formula>
    </cfRule>
  </conditionalFormatting>
  <conditionalFormatting sqref="BD1:BD1048576">
    <cfRule type="expression" dxfId="610" priority="58">
      <formula>$C$17&lt;44</formula>
    </cfRule>
  </conditionalFormatting>
  <conditionalFormatting sqref="BE1:BE1048576">
    <cfRule type="expression" dxfId="609" priority="57">
      <formula>$C$17&lt;45</formula>
    </cfRule>
  </conditionalFormatting>
  <conditionalFormatting sqref="BF1:BF1048576">
    <cfRule type="expression" dxfId="608" priority="56">
      <formula>$C$17&lt;46</formula>
    </cfRule>
  </conditionalFormatting>
  <conditionalFormatting sqref="BG1:BG1048576">
    <cfRule type="expression" dxfId="607" priority="55">
      <formula>$C$17&lt;47</formula>
    </cfRule>
  </conditionalFormatting>
  <conditionalFormatting sqref="BH1:BH1048576">
    <cfRule type="expression" dxfId="606" priority="54">
      <formula>$C$17&lt;48</formula>
    </cfRule>
  </conditionalFormatting>
  <conditionalFormatting sqref="BI1:BI1048576">
    <cfRule type="expression" dxfId="605" priority="53">
      <formula>$C$17&lt;49</formula>
    </cfRule>
  </conditionalFormatting>
  <conditionalFormatting sqref="BJ1:BJ1048576">
    <cfRule type="expression" dxfId="604" priority="52">
      <formula>$C$17&lt;50</formula>
    </cfRule>
  </conditionalFormatting>
  <conditionalFormatting sqref="BK1:BK1048576">
    <cfRule type="expression" dxfId="603" priority="51">
      <formula>$C$17&lt;51</formula>
    </cfRule>
  </conditionalFormatting>
  <conditionalFormatting sqref="BL1:BL1048576">
    <cfRule type="expression" dxfId="602" priority="50">
      <formula>$C$17&lt;52</formula>
    </cfRule>
  </conditionalFormatting>
  <conditionalFormatting sqref="BM1:BM1048576">
    <cfRule type="expression" dxfId="601" priority="49">
      <formula>$C$17&lt;53</formula>
    </cfRule>
  </conditionalFormatting>
  <conditionalFormatting sqref="BN1:BN1048576">
    <cfRule type="expression" dxfId="600" priority="48">
      <formula>$C$17&lt;54</formula>
    </cfRule>
  </conditionalFormatting>
  <conditionalFormatting sqref="BO1:BO1048576">
    <cfRule type="expression" dxfId="599" priority="47">
      <formula>$C$17&lt;55</formula>
    </cfRule>
  </conditionalFormatting>
  <conditionalFormatting sqref="BP1:BP1048576">
    <cfRule type="expression" dxfId="598" priority="46">
      <formula>$C$17&lt;56</formula>
    </cfRule>
  </conditionalFormatting>
  <conditionalFormatting sqref="BQ1:BQ1048576">
    <cfRule type="expression" dxfId="597" priority="45">
      <formula>$C$17&lt;57</formula>
    </cfRule>
  </conditionalFormatting>
  <conditionalFormatting sqref="BR1:BR1048576">
    <cfRule type="expression" dxfId="596" priority="44">
      <formula>$C$17&lt;58</formula>
    </cfRule>
  </conditionalFormatting>
  <conditionalFormatting sqref="BS1:BS1048576">
    <cfRule type="expression" dxfId="595" priority="43">
      <formula>$C$17&lt;59</formula>
    </cfRule>
  </conditionalFormatting>
  <conditionalFormatting sqref="BT1:BT1048576">
    <cfRule type="expression" dxfId="594" priority="42">
      <formula>$C$17&lt;60</formula>
    </cfRule>
  </conditionalFormatting>
  <conditionalFormatting sqref="BU1:BU1048576">
    <cfRule type="expression" dxfId="593" priority="41">
      <formula>$C$17&lt;61</formula>
    </cfRule>
  </conditionalFormatting>
  <conditionalFormatting sqref="BV1:BV1048576">
    <cfRule type="expression" dxfId="592" priority="40">
      <formula>$C$17&lt;62</formula>
    </cfRule>
  </conditionalFormatting>
  <conditionalFormatting sqref="BW1:BW1048576">
    <cfRule type="expression" dxfId="591" priority="39">
      <formula>$C$17&lt;63</formula>
    </cfRule>
  </conditionalFormatting>
  <conditionalFormatting sqref="BX1:BX1048576">
    <cfRule type="expression" dxfId="590" priority="38">
      <formula>$C$17&lt;64</formula>
    </cfRule>
  </conditionalFormatting>
  <conditionalFormatting sqref="BY1:BY1048576">
    <cfRule type="expression" dxfId="589" priority="37">
      <formula>$C$17&lt;65</formula>
    </cfRule>
  </conditionalFormatting>
  <conditionalFormatting sqref="BZ1:BZ1048576">
    <cfRule type="expression" dxfId="588" priority="36">
      <formula>$C$17&lt;66</formula>
    </cfRule>
  </conditionalFormatting>
  <conditionalFormatting sqref="CA1:CA1048576">
    <cfRule type="expression" dxfId="587" priority="35">
      <formula>$C$17&lt;67</formula>
    </cfRule>
  </conditionalFormatting>
  <conditionalFormatting sqref="CB1:CB1048576">
    <cfRule type="expression" dxfId="586" priority="34">
      <formula>$C$17&lt;68</formula>
    </cfRule>
  </conditionalFormatting>
  <conditionalFormatting sqref="CC1:CC1048576">
    <cfRule type="expression" dxfId="585" priority="33">
      <formula>$C$17&lt;69</formula>
    </cfRule>
  </conditionalFormatting>
  <conditionalFormatting sqref="CD1:CD1048576">
    <cfRule type="expression" dxfId="584" priority="32">
      <formula>$C$17&lt;70</formula>
    </cfRule>
  </conditionalFormatting>
  <conditionalFormatting sqref="CE1:CE1048576">
    <cfRule type="expression" dxfId="583" priority="31">
      <formula>$C$17&lt;71</formula>
    </cfRule>
  </conditionalFormatting>
  <conditionalFormatting sqref="CF1:CF1048576">
    <cfRule type="expression" dxfId="582" priority="30">
      <formula>$C$17&lt;72</formula>
    </cfRule>
  </conditionalFormatting>
  <conditionalFormatting sqref="CG1:CG1048576">
    <cfRule type="expression" dxfId="581" priority="29">
      <formula>$C$17&lt;73</formula>
    </cfRule>
  </conditionalFormatting>
  <conditionalFormatting sqref="CH1:CH1048576">
    <cfRule type="expression" dxfId="580" priority="28">
      <formula>$C$17&lt;74</formula>
    </cfRule>
  </conditionalFormatting>
  <conditionalFormatting sqref="CI1:CI1048576">
    <cfRule type="expression" dxfId="579" priority="27">
      <formula>$C$17&lt;75</formula>
    </cfRule>
  </conditionalFormatting>
  <conditionalFormatting sqref="CJ1:CJ1048576">
    <cfRule type="expression" dxfId="578" priority="26">
      <formula>$C$17&lt;76</formula>
    </cfRule>
  </conditionalFormatting>
  <conditionalFormatting sqref="CK1:CK1048576">
    <cfRule type="expression" dxfId="577" priority="25">
      <formula>$C$17&lt;77</formula>
    </cfRule>
  </conditionalFormatting>
  <conditionalFormatting sqref="CL1:CL1048576">
    <cfRule type="expression" dxfId="576" priority="24">
      <formula>$C$17&lt;78</formula>
    </cfRule>
  </conditionalFormatting>
  <conditionalFormatting sqref="CM1:CM1048576">
    <cfRule type="expression" dxfId="575" priority="23">
      <formula>$C$17&lt;79</formula>
    </cfRule>
  </conditionalFormatting>
  <conditionalFormatting sqref="CN1:CN1048576">
    <cfRule type="expression" dxfId="574" priority="22">
      <formula>$C$17&lt;80</formula>
    </cfRule>
  </conditionalFormatting>
  <conditionalFormatting sqref="CO1:CO1048576">
    <cfRule type="expression" dxfId="573" priority="21">
      <formula>$C$17&lt;81</formula>
    </cfRule>
  </conditionalFormatting>
  <conditionalFormatting sqref="CP1:CP1048576">
    <cfRule type="expression" dxfId="572" priority="20">
      <formula>$C$17&lt;82</formula>
    </cfRule>
  </conditionalFormatting>
  <conditionalFormatting sqref="CQ1:CQ1048576">
    <cfRule type="expression" dxfId="571" priority="19">
      <formula>$C$17&lt;83</formula>
    </cfRule>
  </conditionalFormatting>
  <conditionalFormatting sqref="CR1:CR1048576">
    <cfRule type="expression" dxfId="570" priority="18">
      <formula>$C$17&lt;84</formula>
    </cfRule>
  </conditionalFormatting>
  <conditionalFormatting sqref="CS1:CS1048576">
    <cfRule type="expression" dxfId="569" priority="17">
      <formula>$C$17&lt;85</formula>
    </cfRule>
  </conditionalFormatting>
  <conditionalFormatting sqref="CT1:CT1048576">
    <cfRule type="expression" dxfId="568" priority="16">
      <formula>$C$17&lt;86</formula>
    </cfRule>
  </conditionalFormatting>
  <conditionalFormatting sqref="CU1:CU1048576">
    <cfRule type="expression" dxfId="567" priority="15">
      <formula>$C$17&lt;87</formula>
    </cfRule>
  </conditionalFormatting>
  <conditionalFormatting sqref="CV1:CV1048576">
    <cfRule type="expression" dxfId="566" priority="14">
      <formula>$C$17&lt;88</formula>
    </cfRule>
  </conditionalFormatting>
  <conditionalFormatting sqref="CW1:CW1048576">
    <cfRule type="expression" dxfId="565" priority="13">
      <formula>$C$17&lt;89</formula>
    </cfRule>
  </conditionalFormatting>
  <conditionalFormatting sqref="CX1:CX1048576">
    <cfRule type="expression" dxfId="564" priority="12">
      <formula>$C$17&lt;90</formula>
    </cfRule>
  </conditionalFormatting>
  <conditionalFormatting sqref="CY1:CY1048576">
    <cfRule type="expression" dxfId="563" priority="11">
      <formula>$C$17&lt;91</formula>
    </cfRule>
  </conditionalFormatting>
  <conditionalFormatting sqref="CZ1:CZ1048576">
    <cfRule type="expression" dxfId="562" priority="10">
      <formula>$C$17&lt;92</formula>
    </cfRule>
  </conditionalFormatting>
  <conditionalFormatting sqref="DA1:DA1048576">
    <cfRule type="expression" dxfId="561" priority="9">
      <formula>$C$17&lt;93</formula>
    </cfRule>
  </conditionalFormatting>
  <conditionalFormatting sqref="DB1:DB1048576">
    <cfRule type="expression" dxfId="560" priority="8">
      <formula>$C$17&lt;94</formula>
    </cfRule>
  </conditionalFormatting>
  <conditionalFormatting sqref="DC1:DC1048576">
    <cfRule type="expression" dxfId="559" priority="7">
      <formula>$C$17&lt;95</formula>
    </cfRule>
  </conditionalFormatting>
  <conditionalFormatting sqref="DD1:DD1048576">
    <cfRule type="expression" dxfId="558" priority="6">
      <formula>$C$17&lt;96</formula>
    </cfRule>
  </conditionalFormatting>
  <conditionalFormatting sqref="DE1:DE1048576">
    <cfRule type="expression" dxfId="557" priority="5">
      <formula>$C$17&lt;97</formula>
    </cfRule>
  </conditionalFormatting>
  <conditionalFormatting sqref="DF1:DF1048576">
    <cfRule type="expression" dxfId="556" priority="4">
      <formula>$C$17&lt;98</formula>
    </cfRule>
  </conditionalFormatting>
  <conditionalFormatting sqref="DG1:DG1048576">
    <cfRule type="expression" dxfId="555" priority="3">
      <formula>$C$17&lt;99</formula>
    </cfRule>
  </conditionalFormatting>
  <conditionalFormatting sqref="DH1:DH1048576">
    <cfRule type="expression" dxfId="554" priority="2">
      <formula>$C$17&lt;100</formula>
    </cfRule>
  </conditionalFormatting>
  <dataValidations count="4">
    <dataValidation type="list" allowBlank="1" showInputMessage="1" showErrorMessage="1" sqref="M25:DH25">
      <formula1>$C$178:$C$188</formula1>
    </dataValidation>
    <dataValidation type="list" allowBlank="1" showInputMessage="1" showErrorMessage="1" sqref="M27:DH27">
      <formula1>$C$197:$C$202</formula1>
    </dataValidation>
    <dataValidation type="list" allowBlank="1" showInputMessage="1" showErrorMessage="1" sqref="H63:J63 H61:J61 H57:J57 H53:J53 H49:J49 H51:J51 H55:J55 H59:J59">
      <formula1>$H$178:$H$186</formula1>
    </dataValidation>
    <dataValidation type="list" allowBlank="1" showInputMessage="1" showErrorMessage="1" sqref="C17">
      <formula1>$C$69:$C$169</formula1>
    </dataValidation>
  </dataValidations>
  <pageMargins left="0.75000000000000011" right="0.75000000000000011" top="1" bottom="1" header="0.5" footer="0.5"/>
  <pageSetup paperSize="9" scale="50" orientation="portrait" horizontalDpi="4294967292" verticalDpi="4294967292" r:id="rId1"/>
  <rowBreaks count="1" manualBreakCount="1">
    <brk id="65" max="16383" man="1"/>
  </rowBreaks>
  <colBreaks count="1" manualBreakCount="1">
    <brk id="12"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HFN180"/>
  <sheetViews>
    <sheetView view="pageBreakPreview" zoomScale="80" zoomScaleNormal="80" zoomScaleSheetLayoutView="50" zoomScalePageLayoutView="80" workbookViewId="0">
      <pane ySplit="4" topLeftCell="A40" activePane="bottomLeft" state="frozen"/>
      <selection pane="bottomLeft" activeCell="C75" sqref="C75:E75"/>
    </sheetView>
  </sheetViews>
  <sheetFormatPr baseColWidth="10" defaultColWidth="10.83203125" defaultRowHeight="16" x14ac:dyDescent="0.2"/>
  <cols>
    <col min="1" max="1" width="3.1640625" style="59" customWidth="1"/>
    <col min="2" max="2" width="12" style="59" customWidth="1"/>
    <col min="3" max="3" width="31.5" style="59" customWidth="1"/>
    <col min="4" max="4" width="7.83203125" style="59" customWidth="1"/>
    <col min="5" max="5" width="78.6640625" style="59" customWidth="1"/>
    <col min="6" max="6" width="12.6640625" style="59" customWidth="1"/>
    <col min="7" max="8" width="0.83203125" style="59" customWidth="1"/>
    <col min="9" max="9" width="13.33203125" style="59" customWidth="1"/>
    <col min="10" max="10" width="1.1640625" style="59" customWidth="1"/>
    <col min="11" max="14" width="10.5" style="59" customWidth="1"/>
    <col min="15" max="15" width="10.83203125" style="85" customWidth="1"/>
    <col min="16" max="19" width="10.5" style="59" customWidth="1"/>
    <col min="20" max="111" width="10" style="59" customWidth="1"/>
    <col min="112" max="112" width="10" style="59" customWidth="1" collapsed="1"/>
    <col min="113" max="16384" width="10.83203125" style="59"/>
  </cols>
  <sheetData>
    <row r="1" spans="1:154" ht="18" customHeight="1" x14ac:dyDescent="0.2">
      <c r="A1" s="57"/>
      <c r="B1" s="57"/>
      <c r="C1" s="57"/>
      <c r="D1" s="57"/>
      <c r="E1" s="57"/>
      <c r="F1" s="57"/>
      <c r="G1" s="57"/>
      <c r="H1" s="57"/>
      <c r="I1" s="144" t="str">
        <f>Home!C17</f>
        <v>Select here</v>
      </c>
      <c r="J1" s="57"/>
    </row>
    <row r="2" spans="1:154" ht="34" customHeight="1" x14ac:dyDescent="0.2">
      <c r="A2" s="57"/>
      <c r="B2" s="524"/>
      <c r="C2" s="706" t="s">
        <v>726</v>
      </c>
      <c r="D2" s="706"/>
      <c r="E2" s="706"/>
      <c r="F2" s="706"/>
      <c r="G2" s="57"/>
      <c r="H2" s="57"/>
      <c r="I2" s="57"/>
      <c r="J2" s="57"/>
    </row>
    <row r="3" spans="1:154" ht="34" customHeight="1" thickBot="1" x14ac:dyDescent="0.25">
      <c r="A3" s="57"/>
      <c r="B3" s="57"/>
      <c r="C3" s="57"/>
      <c r="D3" s="57"/>
      <c r="E3" s="57"/>
      <c r="F3" s="57"/>
      <c r="G3" s="57"/>
      <c r="H3" s="57"/>
      <c r="I3" s="57"/>
      <c r="J3" s="57"/>
    </row>
    <row r="4" spans="1:154" ht="29.25" customHeight="1" thickBot="1" x14ac:dyDescent="0.25">
      <c r="A4" s="57"/>
      <c r="B4" s="403" t="s">
        <v>117</v>
      </c>
      <c r="C4" s="681" t="s">
        <v>727</v>
      </c>
      <c r="D4" s="681"/>
      <c r="E4" s="681"/>
      <c r="F4" s="404"/>
      <c r="G4" s="66"/>
      <c r="H4" s="60"/>
      <c r="I4" s="60"/>
      <c r="J4" s="182"/>
      <c r="K4" s="260" t="str">
        <f>Home!M23</f>
        <v>UNIT 1</v>
      </c>
      <c r="L4" s="260" t="str">
        <f>Home!N23</f>
        <v>UNIT 2</v>
      </c>
      <c r="M4" s="260" t="str">
        <f>Home!O23</f>
        <v>UNIT 3</v>
      </c>
      <c r="N4" s="260" t="str">
        <f>Home!P23</f>
        <v>UNIT 4</v>
      </c>
      <c r="O4" s="260" t="str">
        <f>Home!Q23</f>
        <v>UNIT 5</v>
      </c>
      <c r="P4" s="260" t="str">
        <f>Home!R23</f>
        <v>UNIT 6</v>
      </c>
      <c r="Q4" s="260" t="str">
        <f>Home!S23</f>
        <v>UNIT 7</v>
      </c>
      <c r="R4" s="260" t="str">
        <f>Home!T23</f>
        <v>UNIT 8</v>
      </c>
      <c r="S4" s="260" t="str">
        <f>Home!U23</f>
        <v>UNIT 9</v>
      </c>
      <c r="T4" s="260" t="str">
        <f>Home!V23</f>
        <v>UNIT 10</v>
      </c>
      <c r="U4" s="260" t="str">
        <f>Home!W23</f>
        <v>UNIT 11</v>
      </c>
      <c r="V4" s="260" t="str">
        <f>Home!X23</f>
        <v>UNIT 12</v>
      </c>
      <c r="W4" s="260" t="str">
        <f>Home!Y23</f>
        <v>UNIT 13</v>
      </c>
      <c r="X4" s="260" t="str">
        <f>Home!Z23</f>
        <v>UNIT 14</v>
      </c>
      <c r="Y4" s="260" t="str">
        <f>Home!AA23</f>
        <v>UNIT 15</v>
      </c>
      <c r="Z4" s="260" t="str">
        <f>Home!AB23</f>
        <v>UNIT 16</v>
      </c>
      <c r="AA4" s="260" t="str">
        <f>Home!AC23</f>
        <v>UNIT 17</v>
      </c>
      <c r="AB4" s="260" t="str">
        <f>Home!AD23</f>
        <v>UNIT 18</v>
      </c>
      <c r="AC4" s="260" t="str">
        <f>Home!AE23</f>
        <v>UNIT 19</v>
      </c>
      <c r="AD4" s="260" t="str">
        <f>Home!AF23</f>
        <v>UNIT 20</v>
      </c>
      <c r="AE4" s="260" t="str">
        <f>Home!AG23</f>
        <v>UNIT 21</v>
      </c>
      <c r="AF4" s="260" t="str">
        <f>Home!AH23</f>
        <v>UNIT 22</v>
      </c>
      <c r="AG4" s="260" t="str">
        <f>Home!AI23</f>
        <v>UNIT 23</v>
      </c>
      <c r="AH4" s="260" t="str">
        <f>Home!AJ23</f>
        <v>UNIT 24</v>
      </c>
      <c r="AI4" s="260" t="str">
        <f>Home!AK23</f>
        <v>UNIT 25</v>
      </c>
      <c r="AJ4" s="260" t="str">
        <f>Home!AL23</f>
        <v>UNIT 26</v>
      </c>
      <c r="AK4" s="260" t="str">
        <f>Home!AM23</f>
        <v>UNIT 27</v>
      </c>
      <c r="AL4" s="260" t="str">
        <f>Home!AN23</f>
        <v>UNIT 28</v>
      </c>
      <c r="AM4" s="260" t="str">
        <f>Home!AO23</f>
        <v>UNIT 29</v>
      </c>
      <c r="AN4" s="260" t="str">
        <f>Home!AP23</f>
        <v>UNIT 30</v>
      </c>
      <c r="AO4" s="260" t="str">
        <f>Home!AQ23</f>
        <v>UNIT 31</v>
      </c>
      <c r="AP4" s="260" t="str">
        <f>Home!AR23</f>
        <v>UNIT 32</v>
      </c>
      <c r="AQ4" s="260" t="str">
        <f>Home!AS23</f>
        <v>UNIT 33</v>
      </c>
      <c r="AR4" s="260" t="str">
        <f>Home!AT23</f>
        <v>UNIT 34</v>
      </c>
      <c r="AS4" s="260" t="str">
        <f>Home!AU23</f>
        <v>UNIT 35</v>
      </c>
      <c r="AT4" s="260" t="str">
        <f>Home!AV23</f>
        <v>UNIT 36</v>
      </c>
      <c r="AU4" s="260" t="str">
        <f>Home!AW23</f>
        <v>UNIT 37</v>
      </c>
      <c r="AV4" s="260" t="str">
        <f>Home!AX23</f>
        <v>UNIT 38</v>
      </c>
      <c r="AW4" s="260" t="str">
        <f>Home!AY23</f>
        <v>UNIT 39</v>
      </c>
      <c r="AX4" s="260" t="str">
        <f>Home!AZ23</f>
        <v>UNIT 40</v>
      </c>
      <c r="AY4" s="260" t="str">
        <f>Home!BA23</f>
        <v>UNIT 41</v>
      </c>
      <c r="AZ4" s="260" t="str">
        <f>Home!BB23</f>
        <v>UNIT 42</v>
      </c>
      <c r="BA4" s="260" t="str">
        <f>Home!BC23</f>
        <v>UNIT 43</v>
      </c>
      <c r="BB4" s="260" t="str">
        <f>Home!BD23</f>
        <v>UNIT 44</v>
      </c>
      <c r="BC4" s="260" t="str">
        <f>Home!BE23</f>
        <v>UNIT 45</v>
      </c>
      <c r="BD4" s="260" t="str">
        <f>Home!BF23</f>
        <v>UNIT 46</v>
      </c>
      <c r="BE4" s="260" t="str">
        <f>Home!BG23</f>
        <v>UNIT 47</v>
      </c>
      <c r="BF4" s="260" t="str">
        <f>Home!BH23</f>
        <v>UNIT 48</v>
      </c>
      <c r="BG4" s="260" t="str">
        <f>Home!BI23</f>
        <v>UNIT 49</v>
      </c>
      <c r="BH4" s="260" t="str">
        <f>Home!BJ23</f>
        <v>UNIT 50</v>
      </c>
      <c r="BI4" s="260" t="str">
        <f>Home!BK23</f>
        <v>UNIT 51</v>
      </c>
      <c r="BJ4" s="260" t="str">
        <f>Home!BL23</f>
        <v>UNIT 52</v>
      </c>
      <c r="BK4" s="260" t="str">
        <f>Home!BM23</f>
        <v>UNIT 53</v>
      </c>
      <c r="BL4" s="260" t="str">
        <f>Home!BN23</f>
        <v>UNIT 54</v>
      </c>
      <c r="BM4" s="260" t="str">
        <f>Home!BO23</f>
        <v>UNIT 55</v>
      </c>
      <c r="BN4" s="260" t="str">
        <f>Home!BP23</f>
        <v>UNIT 56</v>
      </c>
      <c r="BO4" s="260" t="str">
        <f>Home!BQ23</f>
        <v>UNIT 57</v>
      </c>
      <c r="BP4" s="260" t="str">
        <f>Home!BR23</f>
        <v>UNIT 58</v>
      </c>
      <c r="BQ4" s="260" t="str">
        <f>Home!BS23</f>
        <v>UNIT 59</v>
      </c>
      <c r="BR4" s="260" t="str">
        <f>Home!BT23</f>
        <v>UNIT 60</v>
      </c>
      <c r="BS4" s="260" t="str">
        <f>Home!BU23</f>
        <v>UNIT 61</v>
      </c>
      <c r="BT4" s="260" t="str">
        <f>Home!BV23</f>
        <v>UNIT 62</v>
      </c>
      <c r="BU4" s="260" t="str">
        <f>Home!BW23</f>
        <v>UNIT 63</v>
      </c>
      <c r="BV4" s="260" t="str">
        <f>Home!BX23</f>
        <v>UNIT 64</v>
      </c>
      <c r="BW4" s="260" t="str">
        <f>Home!BY23</f>
        <v>UNIT 65</v>
      </c>
      <c r="BX4" s="260" t="str">
        <f>Home!BZ23</f>
        <v>UNIT 66</v>
      </c>
      <c r="BY4" s="260" t="str">
        <f>Home!CA23</f>
        <v>UNIT 67</v>
      </c>
      <c r="BZ4" s="260" t="str">
        <f>Home!CB23</f>
        <v>UNIT 68</v>
      </c>
      <c r="CA4" s="260" t="str">
        <f>Home!CC23</f>
        <v>UNIT 69</v>
      </c>
      <c r="CB4" s="260" t="str">
        <f>Home!CD23</f>
        <v>UNIT 70</v>
      </c>
      <c r="CC4" s="260" t="str">
        <f>Home!CE23</f>
        <v>UNIT 71</v>
      </c>
      <c r="CD4" s="260" t="str">
        <f>Home!CF23</f>
        <v>UNIT 72</v>
      </c>
      <c r="CE4" s="260" t="str">
        <f>Home!CG23</f>
        <v>UNIT 73</v>
      </c>
      <c r="CF4" s="260" t="str">
        <f>Home!CH23</f>
        <v>UNIT 74</v>
      </c>
      <c r="CG4" s="260" t="str">
        <f>Home!CI23</f>
        <v>UNIT 75</v>
      </c>
      <c r="CH4" s="260" t="str">
        <f>Home!CJ23</f>
        <v>UNIT 76</v>
      </c>
      <c r="CI4" s="260" t="str">
        <f>Home!CK23</f>
        <v>UNIT 77</v>
      </c>
      <c r="CJ4" s="260" t="str">
        <f>Home!CL23</f>
        <v>UNIT 78</v>
      </c>
      <c r="CK4" s="260" t="str">
        <f>Home!CM23</f>
        <v>UNIT 79</v>
      </c>
      <c r="CL4" s="260" t="str">
        <f>Home!CN23</f>
        <v>UNIT 80</v>
      </c>
      <c r="CM4" s="260" t="str">
        <f>Home!CO23</f>
        <v>UNIT 81</v>
      </c>
      <c r="CN4" s="260" t="str">
        <f>Home!CP23</f>
        <v>UNIT 82</v>
      </c>
      <c r="CO4" s="260" t="str">
        <f>Home!CQ23</f>
        <v>UNIT 83</v>
      </c>
      <c r="CP4" s="260" t="str">
        <f>Home!CR23</f>
        <v>UNIT 84</v>
      </c>
      <c r="CQ4" s="260" t="str">
        <f>Home!CS23</f>
        <v>UNIT 85</v>
      </c>
      <c r="CR4" s="260" t="str">
        <f>Home!CT23</f>
        <v>UNIT 86</v>
      </c>
      <c r="CS4" s="260" t="str">
        <f>Home!CU23</f>
        <v>UNIT 87</v>
      </c>
      <c r="CT4" s="260" t="str">
        <f>Home!CV23</f>
        <v>UNIT 88</v>
      </c>
      <c r="CU4" s="260" t="str">
        <f>Home!CW23</f>
        <v>UNIT 89</v>
      </c>
      <c r="CV4" s="260" t="str">
        <f>Home!CX23</f>
        <v>UNIT 90</v>
      </c>
      <c r="CW4" s="260" t="str">
        <f>Home!CY23</f>
        <v>UNIT 91</v>
      </c>
      <c r="CX4" s="260" t="str">
        <f>Home!CZ23</f>
        <v>UNIT 92</v>
      </c>
      <c r="CY4" s="260" t="str">
        <f>Home!DA23</f>
        <v>UNIT 93</v>
      </c>
      <c r="CZ4" s="260" t="str">
        <f>Home!DB23</f>
        <v>UNIT 94</v>
      </c>
      <c r="DA4" s="260" t="str">
        <f>Home!DC23</f>
        <v>UNIT 95</v>
      </c>
      <c r="DB4" s="260" t="str">
        <f>Home!DD23</f>
        <v>UNIT 96</v>
      </c>
      <c r="DC4" s="260" t="str">
        <f>Home!DE23</f>
        <v>UNIT 97</v>
      </c>
      <c r="DD4" s="260" t="str">
        <f>Home!DF23</f>
        <v>UNIT 98</v>
      </c>
      <c r="DE4" s="260" t="str">
        <f>Home!DG23</f>
        <v>UNIT 99</v>
      </c>
      <c r="DF4" s="260" t="str">
        <f>Home!DH23</f>
        <v>UNIT 100</v>
      </c>
    </row>
    <row r="5" spans="1:154" ht="18" customHeight="1" x14ac:dyDescent="0.2">
      <c r="A5" s="57"/>
      <c r="B5" s="701"/>
      <c r="C5" s="701"/>
      <c r="D5" s="701"/>
      <c r="E5" s="701"/>
      <c r="F5" s="701"/>
      <c r="G5" s="57"/>
      <c r="H5" s="57"/>
      <c r="I5" s="60"/>
      <c r="J5" s="60"/>
      <c r="Y5" s="85"/>
      <c r="AI5" s="85"/>
      <c r="AS5" s="85"/>
      <c r="BC5" s="85"/>
      <c r="BM5" s="85"/>
      <c r="BW5" s="85"/>
      <c r="CG5" s="85"/>
      <c r="CQ5" s="85"/>
      <c r="DA5" s="85"/>
    </row>
    <row r="6" spans="1:154" ht="27" customHeight="1" x14ac:dyDescent="0.2">
      <c r="A6" s="57"/>
      <c r="B6" s="493" t="str">
        <f>Weighting!C9</f>
        <v>EN 1.0</v>
      </c>
      <c r="C6" s="685" t="s">
        <v>385</v>
      </c>
      <c r="D6" s="685"/>
      <c r="E6" s="685"/>
      <c r="F6" s="499" t="s">
        <v>246</v>
      </c>
      <c r="G6" s="57"/>
      <c r="H6" s="91">
        <f>H10*$G$120</f>
        <v>0</v>
      </c>
      <c r="I6" s="495" t="s">
        <v>259</v>
      </c>
      <c r="J6" s="60"/>
      <c r="K6" s="272">
        <f t="shared" ref="K6:AP6" si="0">K10*$G$120</f>
        <v>0</v>
      </c>
      <c r="L6" s="272">
        <f t="shared" si="0"/>
        <v>0</v>
      </c>
      <c r="M6" s="272">
        <f t="shared" si="0"/>
        <v>0</v>
      </c>
      <c r="N6" s="272">
        <f t="shared" si="0"/>
        <v>0</v>
      </c>
      <c r="O6" s="272">
        <f t="shared" si="0"/>
        <v>0</v>
      </c>
      <c r="P6" s="272">
        <f t="shared" si="0"/>
        <v>0</v>
      </c>
      <c r="Q6" s="272">
        <f t="shared" si="0"/>
        <v>0</v>
      </c>
      <c r="R6" s="272">
        <f t="shared" si="0"/>
        <v>0</v>
      </c>
      <c r="S6" s="272">
        <f t="shared" si="0"/>
        <v>0</v>
      </c>
      <c r="T6" s="272">
        <f t="shared" si="0"/>
        <v>0</v>
      </c>
      <c r="U6" s="272">
        <f t="shared" si="0"/>
        <v>0</v>
      </c>
      <c r="V6" s="272">
        <f t="shared" si="0"/>
        <v>0</v>
      </c>
      <c r="W6" s="272">
        <f t="shared" si="0"/>
        <v>0</v>
      </c>
      <c r="X6" s="272">
        <f t="shared" si="0"/>
        <v>0</v>
      </c>
      <c r="Y6" s="272">
        <f t="shared" si="0"/>
        <v>0</v>
      </c>
      <c r="Z6" s="272">
        <f t="shared" si="0"/>
        <v>0</v>
      </c>
      <c r="AA6" s="272">
        <f t="shared" si="0"/>
        <v>0</v>
      </c>
      <c r="AB6" s="272">
        <f t="shared" si="0"/>
        <v>0</v>
      </c>
      <c r="AC6" s="272">
        <f t="shared" si="0"/>
        <v>0</v>
      </c>
      <c r="AD6" s="272">
        <f t="shared" si="0"/>
        <v>0</v>
      </c>
      <c r="AE6" s="272">
        <f t="shared" si="0"/>
        <v>0</v>
      </c>
      <c r="AF6" s="272">
        <f t="shared" si="0"/>
        <v>0</v>
      </c>
      <c r="AG6" s="272">
        <f t="shared" si="0"/>
        <v>0</v>
      </c>
      <c r="AH6" s="272">
        <f t="shared" si="0"/>
        <v>0</v>
      </c>
      <c r="AI6" s="272">
        <f t="shared" si="0"/>
        <v>0</v>
      </c>
      <c r="AJ6" s="272">
        <f t="shared" si="0"/>
        <v>0</v>
      </c>
      <c r="AK6" s="272">
        <f t="shared" si="0"/>
        <v>0</v>
      </c>
      <c r="AL6" s="272">
        <f t="shared" si="0"/>
        <v>0</v>
      </c>
      <c r="AM6" s="272">
        <f t="shared" si="0"/>
        <v>0</v>
      </c>
      <c r="AN6" s="272">
        <f t="shared" si="0"/>
        <v>0</v>
      </c>
      <c r="AO6" s="272">
        <f t="shared" si="0"/>
        <v>0</v>
      </c>
      <c r="AP6" s="272">
        <f t="shared" si="0"/>
        <v>0</v>
      </c>
      <c r="AQ6" s="272">
        <f t="shared" ref="AQ6:BV6" si="1">AQ10*$G$120</f>
        <v>0</v>
      </c>
      <c r="AR6" s="272">
        <f t="shared" si="1"/>
        <v>0</v>
      </c>
      <c r="AS6" s="272">
        <f t="shared" si="1"/>
        <v>0</v>
      </c>
      <c r="AT6" s="272">
        <f t="shared" si="1"/>
        <v>0</v>
      </c>
      <c r="AU6" s="272">
        <f t="shared" si="1"/>
        <v>0</v>
      </c>
      <c r="AV6" s="272">
        <f t="shared" si="1"/>
        <v>0</v>
      </c>
      <c r="AW6" s="272">
        <f t="shared" si="1"/>
        <v>0</v>
      </c>
      <c r="AX6" s="272">
        <f t="shared" si="1"/>
        <v>0</v>
      </c>
      <c r="AY6" s="272">
        <f t="shared" si="1"/>
        <v>0</v>
      </c>
      <c r="AZ6" s="272">
        <f t="shared" si="1"/>
        <v>0</v>
      </c>
      <c r="BA6" s="272">
        <f t="shared" si="1"/>
        <v>0</v>
      </c>
      <c r="BB6" s="272">
        <f t="shared" si="1"/>
        <v>0</v>
      </c>
      <c r="BC6" s="272">
        <f t="shared" si="1"/>
        <v>0</v>
      </c>
      <c r="BD6" s="272">
        <f t="shared" si="1"/>
        <v>0</v>
      </c>
      <c r="BE6" s="272">
        <f t="shared" si="1"/>
        <v>0</v>
      </c>
      <c r="BF6" s="272">
        <f t="shared" si="1"/>
        <v>0</v>
      </c>
      <c r="BG6" s="272">
        <f t="shared" si="1"/>
        <v>0</v>
      </c>
      <c r="BH6" s="272">
        <f t="shared" si="1"/>
        <v>0</v>
      </c>
      <c r="BI6" s="272">
        <f t="shared" si="1"/>
        <v>0</v>
      </c>
      <c r="BJ6" s="272">
        <f t="shared" si="1"/>
        <v>0</v>
      </c>
      <c r="BK6" s="272">
        <f t="shared" si="1"/>
        <v>0</v>
      </c>
      <c r="BL6" s="272">
        <f t="shared" si="1"/>
        <v>0</v>
      </c>
      <c r="BM6" s="272">
        <f t="shared" si="1"/>
        <v>0</v>
      </c>
      <c r="BN6" s="272">
        <f t="shared" si="1"/>
        <v>0</v>
      </c>
      <c r="BO6" s="272">
        <f t="shared" si="1"/>
        <v>0</v>
      </c>
      <c r="BP6" s="272">
        <f t="shared" si="1"/>
        <v>0</v>
      </c>
      <c r="BQ6" s="272">
        <f t="shared" si="1"/>
        <v>0</v>
      </c>
      <c r="BR6" s="272">
        <f t="shared" si="1"/>
        <v>0</v>
      </c>
      <c r="BS6" s="272">
        <f t="shared" si="1"/>
        <v>0</v>
      </c>
      <c r="BT6" s="272">
        <f t="shared" si="1"/>
        <v>0</v>
      </c>
      <c r="BU6" s="272">
        <f t="shared" si="1"/>
        <v>0</v>
      </c>
      <c r="BV6" s="272">
        <f t="shared" si="1"/>
        <v>0</v>
      </c>
      <c r="BW6" s="272">
        <f t="shared" ref="BW6:DF6" si="2">BW10*$G$120</f>
        <v>0</v>
      </c>
      <c r="BX6" s="272">
        <f t="shared" si="2"/>
        <v>0</v>
      </c>
      <c r="BY6" s="272">
        <f t="shared" si="2"/>
        <v>0</v>
      </c>
      <c r="BZ6" s="272">
        <f t="shared" si="2"/>
        <v>0</v>
      </c>
      <c r="CA6" s="272">
        <f t="shared" si="2"/>
        <v>0</v>
      </c>
      <c r="CB6" s="272">
        <f t="shared" si="2"/>
        <v>0</v>
      </c>
      <c r="CC6" s="272">
        <f t="shared" si="2"/>
        <v>0</v>
      </c>
      <c r="CD6" s="272">
        <f t="shared" si="2"/>
        <v>0</v>
      </c>
      <c r="CE6" s="272">
        <f t="shared" si="2"/>
        <v>0</v>
      </c>
      <c r="CF6" s="272">
        <f t="shared" si="2"/>
        <v>0</v>
      </c>
      <c r="CG6" s="272">
        <f t="shared" si="2"/>
        <v>0</v>
      </c>
      <c r="CH6" s="272">
        <f t="shared" si="2"/>
        <v>0</v>
      </c>
      <c r="CI6" s="272">
        <f t="shared" si="2"/>
        <v>0</v>
      </c>
      <c r="CJ6" s="272">
        <f t="shared" si="2"/>
        <v>0</v>
      </c>
      <c r="CK6" s="272">
        <f t="shared" si="2"/>
        <v>0</v>
      </c>
      <c r="CL6" s="272">
        <f t="shared" si="2"/>
        <v>0</v>
      </c>
      <c r="CM6" s="272">
        <f t="shared" si="2"/>
        <v>0</v>
      </c>
      <c r="CN6" s="272">
        <f t="shared" si="2"/>
        <v>0</v>
      </c>
      <c r="CO6" s="272">
        <f t="shared" si="2"/>
        <v>0</v>
      </c>
      <c r="CP6" s="272">
        <f t="shared" si="2"/>
        <v>0</v>
      </c>
      <c r="CQ6" s="272">
        <f t="shared" si="2"/>
        <v>0</v>
      </c>
      <c r="CR6" s="272">
        <f t="shared" si="2"/>
        <v>0</v>
      </c>
      <c r="CS6" s="272">
        <f t="shared" si="2"/>
        <v>0</v>
      </c>
      <c r="CT6" s="272">
        <f t="shared" si="2"/>
        <v>0</v>
      </c>
      <c r="CU6" s="272">
        <f t="shared" si="2"/>
        <v>0</v>
      </c>
      <c r="CV6" s="272">
        <f t="shared" si="2"/>
        <v>0</v>
      </c>
      <c r="CW6" s="272">
        <f t="shared" si="2"/>
        <v>0</v>
      </c>
      <c r="CX6" s="272">
        <f t="shared" si="2"/>
        <v>0</v>
      </c>
      <c r="CY6" s="272">
        <f t="shared" si="2"/>
        <v>0</v>
      </c>
      <c r="CZ6" s="272">
        <f t="shared" si="2"/>
        <v>0</v>
      </c>
      <c r="DA6" s="272">
        <f t="shared" si="2"/>
        <v>0</v>
      </c>
      <c r="DB6" s="272">
        <f t="shared" si="2"/>
        <v>0</v>
      </c>
      <c r="DC6" s="272">
        <f t="shared" si="2"/>
        <v>0</v>
      </c>
      <c r="DD6" s="272">
        <f t="shared" si="2"/>
        <v>0</v>
      </c>
      <c r="DE6" s="272">
        <f t="shared" si="2"/>
        <v>0</v>
      </c>
      <c r="DF6" s="272">
        <f t="shared" si="2"/>
        <v>0</v>
      </c>
    </row>
    <row r="7" spans="1:154" ht="3.75" customHeight="1" x14ac:dyDescent="0.2">
      <c r="A7" s="57"/>
      <c r="B7" s="405"/>
      <c r="C7" s="198"/>
      <c r="D7" s="198"/>
      <c r="E7" s="66"/>
      <c r="F7" s="66"/>
      <c r="G7" s="57"/>
      <c r="H7" s="60"/>
      <c r="I7" s="60"/>
      <c r="J7" s="60"/>
      <c r="K7" s="175"/>
      <c r="U7" s="175"/>
      <c r="Y7" s="85"/>
      <c r="AE7" s="175"/>
      <c r="AI7" s="85"/>
      <c r="AO7" s="175"/>
      <c r="AS7" s="85"/>
      <c r="AY7" s="175"/>
      <c r="BC7" s="85"/>
      <c r="BI7" s="175"/>
      <c r="BM7" s="85"/>
      <c r="BS7" s="175"/>
      <c r="BW7" s="85"/>
      <c r="CC7" s="175"/>
      <c r="CG7" s="85"/>
      <c r="CM7" s="175"/>
      <c r="CQ7" s="85"/>
      <c r="CW7" s="175"/>
      <c r="DA7" s="85"/>
    </row>
    <row r="8" spans="1:154" s="76" customFormat="1" ht="30" customHeight="1" x14ac:dyDescent="0.2">
      <c r="A8" s="58"/>
      <c r="B8" s="391"/>
      <c r="C8" s="692" t="s">
        <v>197</v>
      </c>
      <c r="D8" s="692"/>
      <c r="E8" s="692"/>
      <c r="F8" s="406">
        <v>100</v>
      </c>
      <c r="G8" s="58"/>
      <c r="H8" s="66"/>
      <c r="I8" s="243"/>
      <c r="J8" s="179"/>
      <c r="K8" s="244"/>
      <c r="O8" s="85"/>
      <c r="U8" s="244"/>
      <c r="Y8" s="85"/>
      <c r="AE8" s="244"/>
      <c r="AI8" s="85"/>
      <c r="AO8" s="244"/>
      <c r="AS8" s="85"/>
      <c r="AY8" s="244"/>
      <c r="BC8" s="85"/>
      <c r="BI8" s="244"/>
      <c r="BM8" s="85"/>
      <c r="BS8" s="244"/>
      <c r="BW8" s="85"/>
      <c r="CC8" s="244"/>
      <c r="CG8" s="85"/>
      <c r="CM8" s="244"/>
      <c r="CQ8" s="85"/>
      <c r="CW8" s="244"/>
      <c r="DA8" s="85"/>
    </row>
    <row r="9" spans="1:154" s="76" customFormat="1" ht="30" customHeight="1" x14ac:dyDescent="0.2">
      <c r="A9" s="58"/>
      <c r="B9" s="391"/>
      <c r="C9" s="690" t="s">
        <v>44</v>
      </c>
      <c r="D9" s="690"/>
      <c r="E9" s="690"/>
      <c r="F9" s="407">
        <v>80</v>
      </c>
      <c r="G9" s="58"/>
      <c r="H9" s="66"/>
      <c r="I9" s="243"/>
      <c r="J9" s="179"/>
      <c r="K9" s="244"/>
      <c r="O9" s="85"/>
      <c r="U9" s="244"/>
      <c r="Y9" s="85"/>
      <c r="AE9" s="244"/>
      <c r="AI9" s="85"/>
      <c r="AO9" s="244"/>
      <c r="AS9" s="85"/>
      <c r="AY9" s="244"/>
      <c r="BC9" s="85"/>
      <c r="BI9" s="244"/>
      <c r="BM9" s="85"/>
      <c r="BS9" s="244"/>
      <c r="BW9" s="85"/>
      <c r="CC9" s="244"/>
      <c r="CG9" s="85"/>
      <c r="CM9" s="244"/>
      <c r="CQ9" s="85"/>
      <c r="CW9" s="244"/>
      <c r="DA9" s="85"/>
    </row>
    <row r="10" spans="1:154" s="76" customFormat="1" ht="41.25" customHeight="1" x14ac:dyDescent="0.2">
      <c r="A10" s="58"/>
      <c r="B10" s="391"/>
      <c r="C10" s="690" t="s">
        <v>45</v>
      </c>
      <c r="D10" s="690"/>
      <c r="E10" s="690"/>
      <c r="F10" s="407">
        <v>50</v>
      </c>
      <c r="G10" s="58"/>
      <c r="H10" s="66">
        <f>I10</f>
        <v>0</v>
      </c>
      <c r="I10" s="409">
        <v>0</v>
      </c>
      <c r="J10" s="179"/>
      <c r="K10" s="277">
        <f t="shared" ref="K10:T10" si="3">$I$10</f>
        <v>0</v>
      </c>
      <c r="L10" s="277">
        <f t="shared" si="3"/>
        <v>0</v>
      </c>
      <c r="M10" s="277">
        <f t="shared" si="3"/>
        <v>0</v>
      </c>
      <c r="N10" s="277">
        <f t="shared" si="3"/>
        <v>0</v>
      </c>
      <c r="O10" s="277">
        <f t="shared" si="3"/>
        <v>0</v>
      </c>
      <c r="P10" s="277">
        <f t="shared" si="3"/>
        <v>0</v>
      </c>
      <c r="Q10" s="277">
        <f t="shared" si="3"/>
        <v>0</v>
      </c>
      <c r="R10" s="277">
        <f t="shared" si="3"/>
        <v>0</v>
      </c>
      <c r="S10" s="277">
        <f t="shared" si="3"/>
        <v>0</v>
      </c>
      <c r="T10" s="277">
        <f t="shared" si="3"/>
        <v>0</v>
      </c>
      <c r="U10" s="277">
        <f t="shared" ref="U10:CF10" si="4">$I$10</f>
        <v>0</v>
      </c>
      <c r="V10" s="277">
        <f t="shared" si="4"/>
        <v>0</v>
      </c>
      <c r="W10" s="277">
        <f t="shared" si="4"/>
        <v>0</v>
      </c>
      <c r="X10" s="277">
        <f t="shared" si="4"/>
        <v>0</v>
      </c>
      <c r="Y10" s="277">
        <f t="shared" si="4"/>
        <v>0</v>
      </c>
      <c r="Z10" s="277">
        <f t="shared" si="4"/>
        <v>0</v>
      </c>
      <c r="AA10" s="277">
        <f t="shared" si="4"/>
        <v>0</v>
      </c>
      <c r="AB10" s="277">
        <f t="shared" si="4"/>
        <v>0</v>
      </c>
      <c r="AC10" s="277">
        <f t="shared" si="4"/>
        <v>0</v>
      </c>
      <c r="AD10" s="277">
        <f t="shared" si="4"/>
        <v>0</v>
      </c>
      <c r="AE10" s="277">
        <f t="shared" si="4"/>
        <v>0</v>
      </c>
      <c r="AF10" s="277">
        <f t="shared" si="4"/>
        <v>0</v>
      </c>
      <c r="AG10" s="277">
        <f t="shared" si="4"/>
        <v>0</v>
      </c>
      <c r="AH10" s="277">
        <f t="shared" si="4"/>
        <v>0</v>
      </c>
      <c r="AI10" s="277">
        <f t="shared" si="4"/>
        <v>0</v>
      </c>
      <c r="AJ10" s="277">
        <f t="shared" si="4"/>
        <v>0</v>
      </c>
      <c r="AK10" s="277">
        <f t="shared" si="4"/>
        <v>0</v>
      </c>
      <c r="AL10" s="277">
        <f t="shared" si="4"/>
        <v>0</v>
      </c>
      <c r="AM10" s="277">
        <f t="shared" si="4"/>
        <v>0</v>
      </c>
      <c r="AN10" s="277">
        <f t="shared" si="4"/>
        <v>0</v>
      </c>
      <c r="AO10" s="277">
        <f t="shared" si="4"/>
        <v>0</v>
      </c>
      <c r="AP10" s="277">
        <f t="shared" si="4"/>
        <v>0</v>
      </c>
      <c r="AQ10" s="277">
        <f t="shared" si="4"/>
        <v>0</v>
      </c>
      <c r="AR10" s="277">
        <f t="shared" si="4"/>
        <v>0</v>
      </c>
      <c r="AS10" s="277">
        <f t="shared" si="4"/>
        <v>0</v>
      </c>
      <c r="AT10" s="277">
        <f t="shared" si="4"/>
        <v>0</v>
      </c>
      <c r="AU10" s="277">
        <f t="shared" si="4"/>
        <v>0</v>
      </c>
      <c r="AV10" s="277">
        <f t="shared" si="4"/>
        <v>0</v>
      </c>
      <c r="AW10" s="277">
        <f t="shared" si="4"/>
        <v>0</v>
      </c>
      <c r="AX10" s="277">
        <f t="shared" si="4"/>
        <v>0</v>
      </c>
      <c r="AY10" s="277">
        <f t="shared" si="4"/>
        <v>0</v>
      </c>
      <c r="AZ10" s="277">
        <f t="shared" si="4"/>
        <v>0</v>
      </c>
      <c r="BA10" s="277">
        <f t="shared" si="4"/>
        <v>0</v>
      </c>
      <c r="BB10" s="277">
        <f t="shared" si="4"/>
        <v>0</v>
      </c>
      <c r="BC10" s="277">
        <f t="shared" si="4"/>
        <v>0</v>
      </c>
      <c r="BD10" s="277">
        <f t="shared" si="4"/>
        <v>0</v>
      </c>
      <c r="BE10" s="277">
        <f t="shared" si="4"/>
        <v>0</v>
      </c>
      <c r="BF10" s="277">
        <f t="shared" si="4"/>
        <v>0</v>
      </c>
      <c r="BG10" s="277">
        <f t="shared" si="4"/>
        <v>0</v>
      </c>
      <c r="BH10" s="277">
        <f t="shared" si="4"/>
        <v>0</v>
      </c>
      <c r="BI10" s="277">
        <f t="shared" si="4"/>
        <v>0</v>
      </c>
      <c r="BJ10" s="277">
        <f t="shared" si="4"/>
        <v>0</v>
      </c>
      <c r="BK10" s="277">
        <f t="shared" si="4"/>
        <v>0</v>
      </c>
      <c r="BL10" s="277">
        <f t="shared" si="4"/>
        <v>0</v>
      </c>
      <c r="BM10" s="277">
        <f t="shared" si="4"/>
        <v>0</v>
      </c>
      <c r="BN10" s="277">
        <f t="shared" si="4"/>
        <v>0</v>
      </c>
      <c r="BO10" s="277">
        <f t="shared" si="4"/>
        <v>0</v>
      </c>
      <c r="BP10" s="277">
        <f t="shared" si="4"/>
        <v>0</v>
      </c>
      <c r="BQ10" s="277">
        <f t="shared" si="4"/>
        <v>0</v>
      </c>
      <c r="BR10" s="277">
        <f t="shared" si="4"/>
        <v>0</v>
      </c>
      <c r="BS10" s="277">
        <f t="shared" si="4"/>
        <v>0</v>
      </c>
      <c r="BT10" s="277">
        <f t="shared" si="4"/>
        <v>0</v>
      </c>
      <c r="BU10" s="277">
        <f t="shared" si="4"/>
        <v>0</v>
      </c>
      <c r="BV10" s="277">
        <f t="shared" si="4"/>
        <v>0</v>
      </c>
      <c r="BW10" s="277">
        <f t="shared" si="4"/>
        <v>0</v>
      </c>
      <c r="BX10" s="277">
        <f t="shared" si="4"/>
        <v>0</v>
      </c>
      <c r="BY10" s="277">
        <f t="shared" si="4"/>
        <v>0</v>
      </c>
      <c r="BZ10" s="277">
        <f t="shared" si="4"/>
        <v>0</v>
      </c>
      <c r="CA10" s="277">
        <f t="shared" si="4"/>
        <v>0</v>
      </c>
      <c r="CB10" s="277">
        <f t="shared" si="4"/>
        <v>0</v>
      </c>
      <c r="CC10" s="277">
        <f t="shared" si="4"/>
        <v>0</v>
      </c>
      <c r="CD10" s="277">
        <f t="shared" si="4"/>
        <v>0</v>
      </c>
      <c r="CE10" s="277">
        <f t="shared" si="4"/>
        <v>0</v>
      </c>
      <c r="CF10" s="277">
        <f t="shared" si="4"/>
        <v>0</v>
      </c>
      <c r="CG10" s="277">
        <f t="shared" ref="CG10:DF10" si="5">$I$10</f>
        <v>0</v>
      </c>
      <c r="CH10" s="277">
        <f t="shared" si="5"/>
        <v>0</v>
      </c>
      <c r="CI10" s="277">
        <f t="shared" si="5"/>
        <v>0</v>
      </c>
      <c r="CJ10" s="277">
        <f t="shared" si="5"/>
        <v>0</v>
      </c>
      <c r="CK10" s="277">
        <f t="shared" si="5"/>
        <v>0</v>
      </c>
      <c r="CL10" s="277">
        <f t="shared" si="5"/>
        <v>0</v>
      </c>
      <c r="CM10" s="277">
        <f t="shared" si="5"/>
        <v>0</v>
      </c>
      <c r="CN10" s="277">
        <f t="shared" si="5"/>
        <v>0</v>
      </c>
      <c r="CO10" s="277">
        <f t="shared" si="5"/>
        <v>0</v>
      </c>
      <c r="CP10" s="277">
        <f t="shared" si="5"/>
        <v>0</v>
      </c>
      <c r="CQ10" s="277">
        <f t="shared" si="5"/>
        <v>0</v>
      </c>
      <c r="CR10" s="277">
        <f t="shared" si="5"/>
        <v>0</v>
      </c>
      <c r="CS10" s="277">
        <f t="shared" si="5"/>
        <v>0</v>
      </c>
      <c r="CT10" s="277">
        <f t="shared" si="5"/>
        <v>0</v>
      </c>
      <c r="CU10" s="277">
        <f t="shared" si="5"/>
        <v>0</v>
      </c>
      <c r="CV10" s="277">
        <f t="shared" si="5"/>
        <v>0</v>
      </c>
      <c r="CW10" s="277">
        <f t="shared" si="5"/>
        <v>0</v>
      </c>
      <c r="CX10" s="277">
        <f t="shared" si="5"/>
        <v>0</v>
      </c>
      <c r="CY10" s="277">
        <f t="shared" si="5"/>
        <v>0</v>
      </c>
      <c r="CZ10" s="277">
        <f t="shared" si="5"/>
        <v>0</v>
      </c>
      <c r="DA10" s="277">
        <f t="shared" si="5"/>
        <v>0</v>
      </c>
      <c r="DB10" s="277">
        <f t="shared" si="5"/>
        <v>0</v>
      </c>
      <c r="DC10" s="277">
        <f t="shared" si="5"/>
        <v>0</v>
      </c>
      <c r="DD10" s="277">
        <f t="shared" si="5"/>
        <v>0</v>
      </c>
      <c r="DE10" s="277">
        <f t="shared" si="5"/>
        <v>0</v>
      </c>
      <c r="DF10" s="277">
        <f t="shared" si="5"/>
        <v>0</v>
      </c>
    </row>
    <row r="11" spans="1:154" s="76" customFormat="1" ht="39" customHeight="1" x14ac:dyDescent="0.2">
      <c r="A11" s="58"/>
      <c r="B11" s="391"/>
      <c r="C11" s="690" t="s">
        <v>256</v>
      </c>
      <c r="D11" s="690"/>
      <c r="E11" s="690"/>
      <c r="F11" s="407">
        <v>30</v>
      </c>
      <c r="G11" s="58"/>
      <c r="H11" s="66"/>
      <c r="I11" s="243"/>
      <c r="J11" s="179"/>
      <c r="K11" s="244"/>
      <c r="O11" s="85"/>
      <c r="U11" s="244"/>
      <c r="Y11" s="85"/>
      <c r="AE11" s="244"/>
      <c r="AI11" s="85"/>
      <c r="AO11" s="244"/>
      <c r="AS11" s="85"/>
      <c r="AY11" s="244"/>
      <c r="BC11" s="85"/>
      <c r="BI11" s="244"/>
      <c r="BM11" s="85"/>
      <c r="BS11" s="244"/>
      <c r="BW11" s="85"/>
      <c r="CC11" s="244"/>
      <c r="CG11" s="85"/>
      <c r="CM11" s="244"/>
      <c r="CQ11" s="85"/>
      <c r="CW11" s="244"/>
      <c r="DA11" s="85"/>
    </row>
    <row r="12" spans="1:154" s="76" customFormat="1" ht="30" customHeight="1" x14ac:dyDescent="0.2">
      <c r="A12" s="58"/>
      <c r="B12" s="391"/>
      <c r="C12" s="697" t="s">
        <v>309</v>
      </c>
      <c r="D12" s="697"/>
      <c r="E12" s="697"/>
      <c r="F12" s="408">
        <v>0</v>
      </c>
      <c r="G12" s="58"/>
      <c r="H12" s="66"/>
      <c r="I12" s="243"/>
      <c r="J12" s="179"/>
      <c r="K12" s="244"/>
      <c r="O12" s="85"/>
      <c r="U12" s="244"/>
      <c r="Y12" s="85"/>
      <c r="AE12" s="244"/>
      <c r="AI12" s="85"/>
      <c r="AO12" s="244"/>
      <c r="AS12" s="85"/>
      <c r="AY12" s="244"/>
      <c r="BC12" s="85"/>
      <c r="BI12" s="244"/>
      <c r="BM12" s="85"/>
      <c r="BS12" s="244"/>
      <c r="BW12" s="85"/>
      <c r="CC12" s="244"/>
      <c r="CG12" s="85"/>
      <c r="CM12" s="244"/>
      <c r="CQ12" s="85"/>
      <c r="CW12" s="244"/>
      <c r="DA12" s="85"/>
    </row>
    <row r="13" spans="1:154" ht="18.75" customHeight="1" x14ac:dyDescent="0.2">
      <c r="A13" s="57"/>
      <c r="B13" s="701"/>
      <c r="C13" s="701"/>
      <c r="D13" s="701"/>
      <c r="E13" s="701"/>
      <c r="F13" s="701"/>
      <c r="G13" s="57"/>
      <c r="H13" s="179"/>
      <c r="I13" s="179"/>
      <c r="J13" s="181"/>
      <c r="K13" s="599" t="str">
        <f>K4</f>
        <v>UNIT 1</v>
      </c>
      <c r="L13" s="599" t="str">
        <f t="shared" ref="L13:BW13" si="6">L4</f>
        <v>UNIT 2</v>
      </c>
      <c r="M13" s="599" t="str">
        <f t="shared" si="6"/>
        <v>UNIT 3</v>
      </c>
      <c r="N13" s="599" t="str">
        <f t="shared" si="6"/>
        <v>UNIT 4</v>
      </c>
      <c r="O13" s="599" t="str">
        <f t="shared" si="6"/>
        <v>UNIT 5</v>
      </c>
      <c r="P13" s="599" t="str">
        <f t="shared" si="6"/>
        <v>UNIT 6</v>
      </c>
      <c r="Q13" s="599" t="str">
        <f t="shared" si="6"/>
        <v>UNIT 7</v>
      </c>
      <c r="R13" s="599" t="str">
        <f t="shared" si="6"/>
        <v>UNIT 8</v>
      </c>
      <c r="S13" s="599" t="str">
        <f t="shared" si="6"/>
        <v>UNIT 9</v>
      </c>
      <c r="T13" s="599" t="str">
        <f t="shared" si="6"/>
        <v>UNIT 10</v>
      </c>
      <c r="U13" s="599" t="str">
        <f t="shared" si="6"/>
        <v>UNIT 11</v>
      </c>
      <c r="V13" s="599" t="str">
        <f t="shared" si="6"/>
        <v>UNIT 12</v>
      </c>
      <c r="W13" s="599" t="str">
        <f t="shared" si="6"/>
        <v>UNIT 13</v>
      </c>
      <c r="X13" s="599" t="str">
        <f t="shared" si="6"/>
        <v>UNIT 14</v>
      </c>
      <c r="Y13" s="599" t="str">
        <f t="shared" si="6"/>
        <v>UNIT 15</v>
      </c>
      <c r="Z13" s="599" t="str">
        <f t="shared" si="6"/>
        <v>UNIT 16</v>
      </c>
      <c r="AA13" s="599" t="str">
        <f t="shared" si="6"/>
        <v>UNIT 17</v>
      </c>
      <c r="AB13" s="599" t="str">
        <f t="shared" si="6"/>
        <v>UNIT 18</v>
      </c>
      <c r="AC13" s="599" t="str">
        <f t="shared" si="6"/>
        <v>UNIT 19</v>
      </c>
      <c r="AD13" s="599" t="str">
        <f t="shared" si="6"/>
        <v>UNIT 20</v>
      </c>
      <c r="AE13" s="599" t="str">
        <f t="shared" si="6"/>
        <v>UNIT 21</v>
      </c>
      <c r="AF13" s="599" t="str">
        <f t="shared" si="6"/>
        <v>UNIT 22</v>
      </c>
      <c r="AG13" s="599" t="str">
        <f t="shared" si="6"/>
        <v>UNIT 23</v>
      </c>
      <c r="AH13" s="599" t="str">
        <f t="shared" si="6"/>
        <v>UNIT 24</v>
      </c>
      <c r="AI13" s="599" t="str">
        <f t="shared" si="6"/>
        <v>UNIT 25</v>
      </c>
      <c r="AJ13" s="599" t="str">
        <f t="shared" si="6"/>
        <v>UNIT 26</v>
      </c>
      <c r="AK13" s="599" t="str">
        <f t="shared" si="6"/>
        <v>UNIT 27</v>
      </c>
      <c r="AL13" s="599" t="str">
        <f t="shared" si="6"/>
        <v>UNIT 28</v>
      </c>
      <c r="AM13" s="599" t="str">
        <f t="shared" si="6"/>
        <v>UNIT 29</v>
      </c>
      <c r="AN13" s="599" t="str">
        <f t="shared" si="6"/>
        <v>UNIT 30</v>
      </c>
      <c r="AO13" s="599" t="str">
        <f t="shared" si="6"/>
        <v>UNIT 31</v>
      </c>
      <c r="AP13" s="599" t="str">
        <f t="shared" si="6"/>
        <v>UNIT 32</v>
      </c>
      <c r="AQ13" s="599" t="str">
        <f t="shared" si="6"/>
        <v>UNIT 33</v>
      </c>
      <c r="AR13" s="599" t="str">
        <f t="shared" si="6"/>
        <v>UNIT 34</v>
      </c>
      <c r="AS13" s="599" t="str">
        <f t="shared" si="6"/>
        <v>UNIT 35</v>
      </c>
      <c r="AT13" s="599" t="str">
        <f t="shared" si="6"/>
        <v>UNIT 36</v>
      </c>
      <c r="AU13" s="599" t="str">
        <f t="shared" si="6"/>
        <v>UNIT 37</v>
      </c>
      <c r="AV13" s="599" t="str">
        <f t="shared" si="6"/>
        <v>UNIT 38</v>
      </c>
      <c r="AW13" s="599" t="str">
        <f t="shared" si="6"/>
        <v>UNIT 39</v>
      </c>
      <c r="AX13" s="599" t="str">
        <f t="shared" si="6"/>
        <v>UNIT 40</v>
      </c>
      <c r="AY13" s="599" t="str">
        <f t="shared" si="6"/>
        <v>UNIT 41</v>
      </c>
      <c r="AZ13" s="599" t="str">
        <f t="shared" si="6"/>
        <v>UNIT 42</v>
      </c>
      <c r="BA13" s="599" t="str">
        <f t="shared" si="6"/>
        <v>UNIT 43</v>
      </c>
      <c r="BB13" s="599" t="str">
        <f t="shared" si="6"/>
        <v>UNIT 44</v>
      </c>
      <c r="BC13" s="599" t="str">
        <f t="shared" si="6"/>
        <v>UNIT 45</v>
      </c>
      <c r="BD13" s="599" t="str">
        <f t="shared" si="6"/>
        <v>UNIT 46</v>
      </c>
      <c r="BE13" s="599" t="str">
        <f t="shared" si="6"/>
        <v>UNIT 47</v>
      </c>
      <c r="BF13" s="599" t="str">
        <f t="shared" si="6"/>
        <v>UNIT 48</v>
      </c>
      <c r="BG13" s="599" t="str">
        <f t="shared" si="6"/>
        <v>UNIT 49</v>
      </c>
      <c r="BH13" s="599" t="str">
        <f t="shared" si="6"/>
        <v>UNIT 50</v>
      </c>
      <c r="BI13" s="599" t="str">
        <f t="shared" si="6"/>
        <v>UNIT 51</v>
      </c>
      <c r="BJ13" s="599" t="str">
        <f t="shared" si="6"/>
        <v>UNIT 52</v>
      </c>
      <c r="BK13" s="599" t="str">
        <f t="shared" si="6"/>
        <v>UNIT 53</v>
      </c>
      <c r="BL13" s="599" t="str">
        <f t="shared" si="6"/>
        <v>UNIT 54</v>
      </c>
      <c r="BM13" s="599" t="str">
        <f t="shared" si="6"/>
        <v>UNIT 55</v>
      </c>
      <c r="BN13" s="599" t="str">
        <f t="shared" si="6"/>
        <v>UNIT 56</v>
      </c>
      <c r="BO13" s="599" t="str">
        <f t="shared" si="6"/>
        <v>UNIT 57</v>
      </c>
      <c r="BP13" s="599" t="str">
        <f t="shared" si="6"/>
        <v>UNIT 58</v>
      </c>
      <c r="BQ13" s="599" t="str">
        <f t="shared" si="6"/>
        <v>UNIT 59</v>
      </c>
      <c r="BR13" s="599" t="str">
        <f t="shared" si="6"/>
        <v>UNIT 60</v>
      </c>
      <c r="BS13" s="599" t="str">
        <f t="shared" si="6"/>
        <v>UNIT 61</v>
      </c>
      <c r="BT13" s="599" t="str">
        <f t="shared" si="6"/>
        <v>UNIT 62</v>
      </c>
      <c r="BU13" s="599" t="str">
        <f t="shared" si="6"/>
        <v>UNIT 63</v>
      </c>
      <c r="BV13" s="599" t="str">
        <f t="shared" si="6"/>
        <v>UNIT 64</v>
      </c>
      <c r="BW13" s="599" t="str">
        <f t="shared" si="6"/>
        <v>UNIT 65</v>
      </c>
      <c r="BX13" s="599" t="str">
        <f t="shared" ref="BX13:DF13" si="7">BX4</f>
        <v>UNIT 66</v>
      </c>
      <c r="BY13" s="599" t="str">
        <f t="shared" si="7"/>
        <v>UNIT 67</v>
      </c>
      <c r="BZ13" s="599" t="str">
        <f t="shared" si="7"/>
        <v>UNIT 68</v>
      </c>
      <c r="CA13" s="599" t="str">
        <f t="shared" si="7"/>
        <v>UNIT 69</v>
      </c>
      <c r="CB13" s="599" t="str">
        <f t="shared" si="7"/>
        <v>UNIT 70</v>
      </c>
      <c r="CC13" s="599" t="str">
        <f t="shared" si="7"/>
        <v>UNIT 71</v>
      </c>
      <c r="CD13" s="599" t="str">
        <f t="shared" si="7"/>
        <v>UNIT 72</v>
      </c>
      <c r="CE13" s="599" t="str">
        <f t="shared" si="7"/>
        <v>UNIT 73</v>
      </c>
      <c r="CF13" s="599" t="str">
        <f t="shared" si="7"/>
        <v>UNIT 74</v>
      </c>
      <c r="CG13" s="599" t="str">
        <f t="shared" si="7"/>
        <v>UNIT 75</v>
      </c>
      <c r="CH13" s="599" t="str">
        <f t="shared" si="7"/>
        <v>UNIT 76</v>
      </c>
      <c r="CI13" s="599" t="str">
        <f t="shared" si="7"/>
        <v>UNIT 77</v>
      </c>
      <c r="CJ13" s="599" t="str">
        <f t="shared" si="7"/>
        <v>UNIT 78</v>
      </c>
      <c r="CK13" s="599" t="str">
        <f t="shared" si="7"/>
        <v>UNIT 79</v>
      </c>
      <c r="CL13" s="599" t="str">
        <f t="shared" si="7"/>
        <v>UNIT 80</v>
      </c>
      <c r="CM13" s="599" t="str">
        <f t="shared" si="7"/>
        <v>UNIT 81</v>
      </c>
      <c r="CN13" s="599" t="str">
        <f t="shared" si="7"/>
        <v>UNIT 82</v>
      </c>
      <c r="CO13" s="599" t="str">
        <f t="shared" si="7"/>
        <v>UNIT 83</v>
      </c>
      <c r="CP13" s="599" t="str">
        <f t="shared" si="7"/>
        <v>UNIT 84</v>
      </c>
      <c r="CQ13" s="599" t="str">
        <f t="shared" si="7"/>
        <v>UNIT 85</v>
      </c>
      <c r="CR13" s="599" t="str">
        <f t="shared" si="7"/>
        <v>UNIT 86</v>
      </c>
      <c r="CS13" s="599" t="str">
        <f t="shared" si="7"/>
        <v>UNIT 87</v>
      </c>
      <c r="CT13" s="599" t="str">
        <f t="shared" si="7"/>
        <v>UNIT 88</v>
      </c>
      <c r="CU13" s="599" t="str">
        <f t="shared" si="7"/>
        <v>UNIT 89</v>
      </c>
      <c r="CV13" s="599" t="str">
        <f t="shared" si="7"/>
        <v>UNIT 90</v>
      </c>
      <c r="CW13" s="599" t="str">
        <f t="shared" si="7"/>
        <v>UNIT 91</v>
      </c>
      <c r="CX13" s="599" t="str">
        <f t="shared" si="7"/>
        <v>UNIT 92</v>
      </c>
      <c r="CY13" s="599" t="str">
        <f t="shared" si="7"/>
        <v>UNIT 93</v>
      </c>
      <c r="CZ13" s="599" t="str">
        <f t="shared" si="7"/>
        <v>UNIT 94</v>
      </c>
      <c r="DA13" s="599" t="str">
        <f t="shared" si="7"/>
        <v>UNIT 95</v>
      </c>
      <c r="DB13" s="599" t="str">
        <f t="shared" si="7"/>
        <v>UNIT 96</v>
      </c>
      <c r="DC13" s="599" t="str">
        <f t="shared" si="7"/>
        <v>UNIT 97</v>
      </c>
      <c r="DD13" s="599" t="str">
        <f t="shared" si="7"/>
        <v>UNIT 98</v>
      </c>
      <c r="DE13" s="599" t="str">
        <f t="shared" si="7"/>
        <v>UNIT 99</v>
      </c>
      <c r="DF13" s="599" t="str">
        <f t="shared" si="7"/>
        <v>UNIT 100</v>
      </c>
      <c r="DG13" s="299"/>
      <c r="DH13" s="299"/>
      <c r="DI13" s="299"/>
      <c r="DJ13" s="299"/>
      <c r="DK13" s="299"/>
      <c r="DL13" s="299"/>
      <c r="DM13" s="299"/>
      <c r="DN13" s="299"/>
      <c r="DO13" s="299"/>
      <c r="DP13" s="299"/>
      <c r="DQ13" s="299"/>
      <c r="DR13" s="299"/>
      <c r="DS13" s="299"/>
      <c r="DT13" s="299"/>
      <c r="DU13" s="299"/>
      <c r="DV13" s="299"/>
      <c r="DW13" s="299"/>
      <c r="DX13" s="299"/>
      <c r="DY13" s="299"/>
      <c r="DZ13" s="299"/>
      <c r="EA13" s="299"/>
      <c r="EB13" s="299"/>
      <c r="EC13" s="299"/>
      <c r="ED13" s="299"/>
      <c r="EE13" s="299"/>
      <c r="EF13" s="299"/>
      <c r="EG13" s="299"/>
      <c r="EH13" s="299"/>
      <c r="EI13" s="299"/>
      <c r="EJ13" s="299"/>
      <c r="EK13" s="299"/>
      <c r="EL13" s="299"/>
      <c r="EM13" s="299"/>
      <c r="EN13" s="299"/>
      <c r="EO13" s="299"/>
      <c r="EP13" s="299"/>
      <c r="EQ13" s="299"/>
      <c r="ER13" s="299"/>
      <c r="ES13" s="299"/>
      <c r="ET13" s="299"/>
      <c r="EU13" s="299"/>
      <c r="EV13" s="299"/>
      <c r="EW13" s="299"/>
      <c r="EX13" s="299"/>
    </row>
    <row r="14" spans="1:154" ht="27" customHeight="1" x14ac:dyDescent="0.2">
      <c r="A14" s="57"/>
      <c r="B14" s="493" t="str">
        <f>Weighting!C10</f>
        <v>EN 2.0</v>
      </c>
      <c r="C14" s="685" t="s">
        <v>386</v>
      </c>
      <c r="D14" s="685"/>
      <c r="E14" s="685"/>
      <c r="F14" s="501" t="s">
        <v>246</v>
      </c>
      <c r="G14" s="57"/>
      <c r="H14" s="91">
        <f>H18*$G$121</f>
        <v>0</v>
      </c>
      <c r="I14" s="60"/>
      <c r="J14" s="60"/>
      <c r="K14" s="601">
        <f t="shared" ref="K14:AP14" si="8">K18*$G$121</f>
        <v>0</v>
      </c>
      <c r="L14" s="601">
        <f t="shared" si="8"/>
        <v>0</v>
      </c>
      <c r="M14" s="601">
        <f t="shared" si="8"/>
        <v>0</v>
      </c>
      <c r="N14" s="601">
        <f t="shared" si="8"/>
        <v>0</v>
      </c>
      <c r="O14" s="601">
        <f t="shared" si="8"/>
        <v>0</v>
      </c>
      <c r="P14" s="601">
        <f t="shared" si="8"/>
        <v>0</v>
      </c>
      <c r="Q14" s="601">
        <f t="shared" si="8"/>
        <v>0</v>
      </c>
      <c r="R14" s="601">
        <f t="shared" si="8"/>
        <v>0</v>
      </c>
      <c r="S14" s="601">
        <f t="shared" si="8"/>
        <v>0</v>
      </c>
      <c r="T14" s="601">
        <f t="shared" si="8"/>
        <v>0</v>
      </c>
      <c r="U14" s="601">
        <f t="shared" si="8"/>
        <v>0</v>
      </c>
      <c r="V14" s="601">
        <f t="shared" si="8"/>
        <v>0</v>
      </c>
      <c r="W14" s="601">
        <f t="shared" si="8"/>
        <v>0</v>
      </c>
      <c r="X14" s="601">
        <f t="shared" si="8"/>
        <v>0</v>
      </c>
      <c r="Y14" s="601">
        <f t="shared" si="8"/>
        <v>0</v>
      </c>
      <c r="Z14" s="601">
        <f t="shared" si="8"/>
        <v>0</v>
      </c>
      <c r="AA14" s="601">
        <f t="shared" si="8"/>
        <v>0</v>
      </c>
      <c r="AB14" s="601">
        <f t="shared" si="8"/>
        <v>0</v>
      </c>
      <c r="AC14" s="601">
        <f t="shared" si="8"/>
        <v>0</v>
      </c>
      <c r="AD14" s="601">
        <f t="shared" si="8"/>
        <v>0</v>
      </c>
      <c r="AE14" s="601">
        <f t="shared" si="8"/>
        <v>0</v>
      </c>
      <c r="AF14" s="601">
        <f t="shared" si="8"/>
        <v>0</v>
      </c>
      <c r="AG14" s="601">
        <f t="shared" si="8"/>
        <v>0</v>
      </c>
      <c r="AH14" s="601">
        <f t="shared" si="8"/>
        <v>0</v>
      </c>
      <c r="AI14" s="601">
        <f t="shared" si="8"/>
        <v>0</v>
      </c>
      <c r="AJ14" s="601">
        <f t="shared" si="8"/>
        <v>0</v>
      </c>
      <c r="AK14" s="601">
        <f t="shared" si="8"/>
        <v>0</v>
      </c>
      <c r="AL14" s="601">
        <f t="shared" si="8"/>
        <v>0</v>
      </c>
      <c r="AM14" s="601">
        <f t="shared" si="8"/>
        <v>0</v>
      </c>
      <c r="AN14" s="601">
        <f t="shared" si="8"/>
        <v>0</v>
      </c>
      <c r="AO14" s="601">
        <f t="shared" si="8"/>
        <v>0</v>
      </c>
      <c r="AP14" s="601">
        <f t="shared" si="8"/>
        <v>0</v>
      </c>
      <c r="AQ14" s="601">
        <f t="shared" ref="AQ14:BV14" si="9">AQ18*$G$121</f>
        <v>0</v>
      </c>
      <c r="AR14" s="601">
        <f t="shared" si="9"/>
        <v>0</v>
      </c>
      <c r="AS14" s="601">
        <f t="shared" si="9"/>
        <v>0</v>
      </c>
      <c r="AT14" s="601">
        <f t="shared" si="9"/>
        <v>0</v>
      </c>
      <c r="AU14" s="601">
        <f t="shared" si="9"/>
        <v>0</v>
      </c>
      <c r="AV14" s="601">
        <f t="shared" si="9"/>
        <v>0</v>
      </c>
      <c r="AW14" s="601">
        <f t="shared" si="9"/>
        <v>0</v>
      </c>
      <c r="AX14" s="601">
        <f t="shared" si="9"/>
        <v>0</v>
      </c>
      <c r="AY14" s="601">
        <f t="shared" si="9"/>
        <v>0</v>
      </c>
      <c r="AZ14" s="601">
        <f t="shared" si="9"/>
        <v>0</v>
      </c>
      <c r="BA14" s="601">
        <f t="shared" si="9"/>
        <v>0</v>
      </c>
      <c r="BB14" s="601">
        <f t="shared" si="9"/>
        <v>0</v>
      </c>
      <c r="BC14" s="601">
        <f t="shared" si="9"/>
        <v>0</v>
      </c>
      <c r="BD14" s="601">
        <f t="shared" si="9"/>
        <v>0</v>
      </c>
      <c r="BE14" s="601">
        <f t="shared" si="9"/>
        <v>0</v>
      </c>
      <c r="BF14" s="601">
        <f t="shared" si="9"/>
        <v>0</v>
      </c>
      <c r="BG14" s="601">
        <f t="shared" si="9"/>
        <v>0</v>
      </c>
      <c r="BH14" s="601">
        <f t="shared" si="9"/>
        <v>0</v>
      </c>
      <c r="BI14" s="601">
        <f t="shared" si="9"/>
        <v>0</v>
      </c>
      <c r="BJ14" s="601">
        <f t="shared" si="9"/>
        <v>0</v>
      </c>
      <c r="BK14" s="601">
        <f t="shared" si="9"/>
        <v>0</v>
      </c>
      <c r="BL14" s="601">
        <f t="shared" si="9"/>
        <v>0</v>
      </c>
      <c r="BM14" s="601">
        <f t="shared" si="9"/>
        <v>0</v>
      </c>
      <c r="BN14" s="601">
        <f t="shared" si="9"/>
        <v>0</v>
      </c>
      <c r="BO14" s="601">
        <f t="shared" si="9"/>
        <v>0</v>
      </c>
      <c r="BP14" s="601">
        <f t="shared" si="9"/>
        <v>0</v>
      </c>
      <c r="BQ14" s="601">
        <f t="shared" si="9"/>
        <v>0</v>
      </c>
      <c r="BR14" s="601">
        <f t="shared" si="9"/>
        <v>0</v>
      </c>
      <c r="BS14" s="601">
        <f t="shared" si="9"/>
        <v>0</v>
      </c>
      <c r="BT14" s="601">
        <f t="shared" si="9"/>
        <v>0</v>
      </c>
      <c r="BU14" s="601">
        <f t="shared" si="9"/>
        <v>0</v>
      </c>
      <c r="BV14" s="601">
        <f t="shared" si="9"/>
        <v>0</v>
      </c>
      <c r="BW14" s="601">
        <f t="shared" ref="BW14:DF14" si="10">BW18*$G$121</f>
        <v>0</v>
      </c>
      <c r="BX14" s="601">
        <f t="shared" si="10"/>
        <v>0</v>
      </c>
      <c r="BY14" s="601">
        <f t="shared" si="10"/>
        <v>0</v>
      </c>
      <c r="BZ14" s="601">
        <f t="shared" si="10"/>
        <v>0</v>
      </c>
      <c r="CA14" s="601">
        <f t="shared" si="10"/>
        <v>0</v>
      </c>
      <c r="CB14" s="601">
        <f t="shared" si="10"/>
        <v>0</v>
      </c>
      <c r="CC14" s="601">
        <f t="shared" si="10"/>
        <v>0</v>
      </c>
      <c r="CD14" s="601">
        <f t="shared" si="10"/>
        <v>0</v>
      </c>
      <c r="CE14" s="601">
        <f t="shared" si="10"/>
        <v>0</v>
      </c>
      <c r="CF14" s="601">
        <f t="shared" si="10"/>
        <v>0</v>
      </c>
      <c r="CG14" s="601">
        <f t="shared" si="10"/>
        <v>0</v>
      </c>
      <c r="CH14" s="601">
        <f t="shared" si="10"/>
        <v>0</v>
      </c>
      <c r="CI14" s="601">
        <f t="shared" si="10"/>
        <v>0</v>
      </c>
      <c r="CJ14" s="601">
        <f t="shared" si="10"/>
        <v>0</v>
      </c>
      <c r="CK14" s="601">
        <f t="shared" si="10"/>
        <v>0</v>
      </c>
      <c r="CL14" s="601">
        <f t="shared" si="10"/>
        <v>0</v>
      </c>
      <c r="CM14" s="601">
        <f t="shared" si="10"/>
        <v>0</v>
      </c>
      <c r="CN14" s="601">
        <f t="shared" si="10"/>
        <v>0</v>
      </c>
      <c r="CO14" s="601">
        <f t="shared" si="10"/>
        <v>0</v>
      </c>
      <c r="CP14" s="601">
        <f t="shared" si="10"/>
        <v>0</v>
      </c>
      <c r="CQ14" s="601">
        <f t="shared" si="10"/>
        <v>0</v>
      </c>
      <c r="CR14" s="601">
        <f t="shared" si="10"/>
        <v>0</v>
      </c>
      <c r="CS14" s="601">
        <f t="shared" si="10"/>
        <v>0</v>
      </c>
      <c r="CT14" s="601">
        <f t="shared" si="10"/>
        <v>0</v>
      </c>
      <c r="CU14" s="601">
        <f t="shared" si="10"/>
        <v>0</v>
      </c>
      <c r="CV14" s="601">
        <f t="shared" si="10"/>
        <v>0</v>
      </c>
      <c r="CW14" s="601">
        <f t="shared" si="10"/>
        <v>0</v>
      </c>
      <c r="CX14" s="601">
        <f t="shared" si="10"/>
        <v>0</v>
      </c>
      <c r="CY14" s="601">
        <f t="shared" si="10"/>
        <v>0</v>
      </c>
      <c r="CZ14" s="601">
        <f t="shared" si="10"/>
        <v>0</v>
      </c>
      <c r="DA14" s="601">
        <f t="shared" si="10"/>
        <v>0</v>
      </c>
      <c r="DB14" s="601">
        <f t="shared" si="10"/>
        <v>0</v>
      </c>
      <c r="DC14" s="601">
        <f t="shared" si="10"/>
        <v>0</v>
      </c>
      <c r="DD14" s="601">
        <f t="shared" si="10"/>
        <v>0</v>
      </c>
      <c r="DE14" s="601">
        <f t="shared" si="10"/>
        <v>0</v>
      </c>
      <c r="DF14" s="601">
        <f t="shared" si="10"/>
        <v>0</v>
      </c>
      <c r="DG14" s="299"/>
      <c r="DH14" s="299"/>
      <c r="DI14" s="299"/>
      <c r="DJ14" s="299"/>
      <c r="DK14" s="299"/>
      <c r="DL14" s="299"/>
      <c r="DM14" s="299"/>
      <c r="DN14" s="299"/>
      <c r="DO14" s="299"/>
      <c r="DP14" s="299"/>
      <c r="DQ14" s="299"/>
      <c r="DR14" s="299"/>
      <c r="DS14" s="299"/>
      <c r="DT14" s="299"/>
      <c r="DU14" s="299"/>
      <c r="DV14" s="299"/>
      <c r="DW14" s="299"/>
      <c r="DX14" s="299"/>
      <c r="DY14" s="299"/>
      <c r="DZ14" s="299"/>
      <c r="EA14" s="299"/>
      <c r="EB14" s="299"/>
      <c r="EC14" s="299"/>
      <c r="ED14" s="299"/>
      <c r="EE14" s="299"/>
      <c r="EF14" s="299"/>
      <c r="EG14" s="299"/>
      <c r="EH14" s="299"/>
      <c r="EI14" s="299"/>
      <c r="EJ14" s="299"/>
      <c r="EK14" s="299"/>
      <c r="EL14" s="299"/>
      <c r="EM14" s="299"/>
      <c r="EN14" s="299"/>
      <c r="EO14" s="299"/>
      <c r="EP14" s="299"/>
      <c r="EQ14" s="299"/>
      <c r="ER14" s="299"/>
      <c r="ES14" s="299"/>
      <c r="ET14" s="299"/>
      <c r="EU14" s="299"/>
      <c r="EV14" s="299"/>
      <c r="EW14" s="299"/>
      <c r="EX14" s="299"/>
    </row>
    <row r="15" spans="1:154" ht="3.75" customHeight="1" x14ac:dyDescent="0.2">
      <c r="A15" s="57"/>
      <c r="B15" s="405"/>
      <c r="C15" s="198"/>
      <c r="D15" s="198"/>
      <c r="E15" s="66"/>
      <c r="F15" s="66"/>
      <c r="G15" s="57"/>
      <c r="H15" s="60"/>
      <c r="I15" s="60"/>
      <c r="J15" s="60"/>
      <c r="K15" s="299"/>
      <c r="L15" s="299"/>
      <c r="M15" s="299"/>
      <c r="N15" s="299"/>
      <c r="O15" s="273"/>
      <c r="P15" s="299"/>
      <c r="Q15" s="299"/>
      <c r="R15" s="299"/>
      <c r="S15" s="299"/>
      <c r="T15" s="299"/>
      <c r="U15" s="299"/>
      <c r="V15" s="299"/>
      <c r="W15" s="299"/>
      <c r="X15" s="299"/>
      <c r="Y15" s="273"/>
      <c r="Z15" s="299"/>
      <c r="AA15" s="299"/>
      <c r="AB15" s="299"/>
      <c r="AC15" s="299"/>
      <c r="AD15" s="299"/>
      <c r="AE15" s="299"/>
      <c r="AF15" s="299"/>
      <c r="AG15" s="299"/>
      <c r="AH15" s="299"/>
      <c r="AI15" s="273"/>
      <c r="AJ15" s="299"/>
      <c r="AK15" s="299"/>
      <c r="AL15" s="299"/>
      <c r="AM15" s="299"/>
      <c r="AN15" s="299"/>
      <c r="AO15" s="299"/>
      <c r="AP15" s="299"/>
      <c r="AQ15" s="299"/>
      <c r="AR15" s="299"/>
      <c r="AS15" s="273"/>
      <c r="AT15" s="299"/>
      <c r="AU15" s="299"/>
      <c r="AV15" s="299"/>
      <c r="AW15" s="299"/>
      <c r="AX15" s="299"/>
      <c r="AY15" s="299"/>
      <c r="AZ15" s="299"/>
      <c r="BA15" s="299"/>
      <c r="BB15" s="299"/>
      <c r="BC15" s="273"/>
      <c r="BD15" s="299"/>
      <c r="BE15" s="299"/>
      <c r="BF15" s="299"/>
      <c r="BG15" s="299"/>
      <c r="BH15" s="299"/>
      <c r="BI15" s="299"/>
      <c r="BJ15" s="299"/>
      <c r="BK15" s="299"/>
      <c r="BL15" s="299"/>
      <c r="BM15" s="273"/>
      <c r="BN15" s="299"/>
      <c r="BO15" s="299"/>
      <c r="BP15" s="299"/>
      <c r="BQ15" s="299"/>
      <c r="BR15" s="299"/>
      <c r="BS15" s="299"/>
      <c r="BT15" s="299"/>
      <c r="BU15" s="299"/>
      <c r="BV15" s="299"/>
      <c r="BW15" s="273"/>
      <c r="BX15" s="299"/>
      <c r="BY15" s="299"/>
      <c r="BZ15" s="299"/>
      <c r="CA15" s="299"/>
      <c r="CB15" s="299"/>
      <c r="CC15" s="299"/>
      <c r="CD15" s="299"/>
      <c r="CE15" s="299"/>
      <c r="CF15" s="299"/>
      <c r="CG15" s="273"/>
      <c r="CH15" s="299"/>
      <c r="CI15" s="299"/>
      <c r="CJ15" s="299"/>
      <c r="CK15" s="299"/>
      <c r="CL15" s="299"/>
      <c r="CM15" s="299"/>
      <c r="CN15" s="299"/>
      <c r="CO15" s="299"/>
      <c r="CP15" s="299"/>
      <c r="CQ15" s="273"/>
      <c r="CR15" s="299"/>
      <c r="CS15" s="299"/>
      <c r="CT15" s="299"/>
      <c r="CU15" s="299"/>
      <c r="CV15" s="299"/>
      <c r="CW15" s="299"/>
      <c r="CX15" s="299"/>
      <c r="CY15" s="299"/>
      <c r="CZ15" s="299"/>
      <c r="DA15" s="273"/>
      <c r="DB15" s="299"/>
      <c r="DC15" s="299"/>
      <c r="DD15" s="299"/>
      <c r="DE15" s="299"/>
      <c r="DF15" s="299"/>
      <c r="DG15" s="299"/>
      <c r="DH15" s="299"/>
      <c r="DI15" s="299"/>
      <c r="DJ15" s="299"/>
      <c r="DK15" s="299"/>
      <c r="DL15" s="299"/>
      <c r="DM15" s="299"/>
      <c r="DN15" s="299"/>
      <c r="DO15" s="299"/>
      <c r="DP15" s="299"/>
      <c r="DQ15" s="299"/>
      <c r="DR15" s="299"/>
      <c r="DS15" s="299"/>
      <c r="DT15" s="299"/>
      <c r="DU15" s="299"/>
      <c r="DV15" s="299"/>
      <c r="DW15" s="299"/>
      <c r="DX15" s="299"/>
      <c r="DY15" s="299"/>
      <c r="DZ15" s="299"/>
      <c r="EA15" s="299"/>
      <c r="EB15" s="299"/>
      <c r="EC15" s="299"/>
      <c r="ED15" s="299"/>
      <c r="EE15" s="299"/>
      <c r="EF15" s="299"/>
      <c r="EG15" s="299"/>
      <c r="EH15" s="299"/>
      <c r="EI15" s="299"/>
      <c r="EJ15" s="299"/>
      <c r="EK15" s="299"/>
      <c r="EL15" s="299"/>
      <c r="EM15" s="299"/>
      <c r="EN15" s="299"/>
      <c r="EO15" s="299"/>
      <c r="EP15" s="299"/>
      <c r="EQ15" s="299"/>
      <c r="ER15" s="299"/>
      <c r="ES15" s="299"/>
      <c r="ET15" s="299"/>
      <c r="EU15" s="299"/>
      <c r="EV15" s="299"/>
      <c r="EW15" s="299"/>
      <c r="EX15" s="299"/>
    </row>
    <row r="16" spans="1:154" s="76" customFormat="1" ht="30" customHeight="1" x14ac:dyDescent="0.2">
      <c r="A16" s="58"/>
      <c r="B16" s="391"/>
      <c r="C16" s="692" t="s">
        <v>312</v>
      </c>
      <c r="D16" s="692"/>
      <c r="E16" s="692"/>
      <c r="F16" s="406">
        <v>100</v>
      </c>
      <c r="G16" s="58"/>
      <c r="H16" s="66"/>
      <c r="I16" s="243"/>
      <c r="J16" s="179"/>
      <c r="K16" s="600"/>
      <c r="L16" s="600"/>
      <c r="M16" s="600"/>
      <c r="N16" s="600"/>
      <c r="O16" s="273"/>
      <c r="P16" s="600"/>
      <c r="Q16" s="600"/>
      <c r="R16" s="600"/>
      <c r="S16" s="600"/>
      <c r="T16" s="600"/>
      <c r="U16" s="600"/>
      <c r="V16" s="600"/>
      <c r="W16" s="600"/>
      <c r="X16" s="600"/>
      <c r="Y16" s="273"/>
      <c r="Z16" s="600"/>
      <c r="AA16" s="600"/>
      <c r="AB16" s="600"/>
      <c r="AC16" s="600"/>
      <c r="AD16" s="600"/>
      <c r="AE16" s="600"/>
      <c r="AF16" s="600"/>
      <c r="AG16" s="600"/>
      <c r="AH16" s="600"/>
      <c r="AI16" s="273"/>
      <c r="AJ16" s="600"/>
      <c r="AK16" s="600"/>
      <c r="AL16" s="600"/>
      <c r="AM16" s="600"/>
      <c r="AN16" s="600"/>
      <c r="AO16" s="600"/>
      <c r="AP16" s="600"/>
      <c r="AQ16" s="600"/>
      <c r="AR16" s="600"/>
      <c r="AS16" s="273"/>
      <c r="AT16" s="600"/>
      <c r="AU16" s="600"/>
      <c r="AV16" s="600"/>
      <c r="AW16" s="600"/>
      <c r="AX16" s="600"/>
      <c r="AY16" s="600"/>
      <c r="AZ16" s="600"/>
      <c r="BA16" s="600"/>
      <c r="BB16" s="600"/>
      <c r="BC16" s="273"/>
      <c r="BD16" s="600"/>
      <c r="BE16" s="600"/>
      <c r="BF16" s="600"/>
      <c r="BG16" s="600"/>
      <c r="BH16" s="600"/>
      <c r="BI16" s="600"/>
      <c r="BJ16" s="600"/>
      <c r="BK16" s="600"/>
      <c r="BL16" s="600"/>
      <c r="BM16" s="273"/>
      <c r="BN16" s="600"/>
      <c r="BO16" s="600"/>
      <c r="BP16" s="600"/>
      <c r="BQ16" s="600"/>
      <c r="BR16" s="600"/>
      <c r="BS16" s="600"/>
      <c r="BT16" s="600"/>
      <c r="BU16" s="600"/>
      <c r="BV16" s="600"/>
      <c r="BW16" s="273"/>
      <c r="BX16" s="600"/>
      <c r="BY16" s="600"/>
      <c r="BZ16" s="600"/>
      <c r="CA16" s="600"/>
      <c r="CB16" s="600"/>
      <c r="CC16" s="600"/>
      <c r="CD16" s="600"/>
      <c r="CE16" s="600"/>
      <c r="CF16" s="600"/>
      <c r="CG16" s="273"/>
      <c r="CH16" s="600"/>
      <c r="CI16" s="600"/>
      <c r="CJ16" s="600"/>
      <c r="CK16" s="600"/>
      <c r="CL16" s="600"/>
      <c r="CM16" s="600"/>
      <c r="CN16" s="600"/>
      <c r="CO16" s="600"/>
      <c r="CP16" s="600"/>
      <c r="CQ16" s="273"/>
      <c r="CR16" s="600"/>
      <c r="CS16" s="600"/>
      <c r="CT16" s="600"/>
      <c r="CU16" s="600"/>
      <c r="CV16" s="600"/>
      <c r="CW16" s="600"/>
      <c r="CX16" s="600"/>
      <c r="CY16" s="600"/>
      <c r="CZ16" s="600"/>
      <c r="DA16" s="273"/>
      <c r="DB16" s="600"/>
      <c r="DC16" s="600"/>
      <c r="DD16" s="600"/>
      <c r="DE16" s="600"/>
      <c r="DF16" s="600"/>
      <c r="DG16" s="600"/>
      <c r="DH16" s="600"/>
      <c r="DI16" s="600"/>
      <c r="DJ16" s="600"/>
      <c r="DK16" s="600"/>
      <c r="DL16" s="600"/>
      <c r="DM16" s="600"/>
      <c r="DN16" s="600"/>
      <c r="DO16" s="600"/>
      <c r="DP16" s="600"/>
      <c r="DQ16" s="600"/>
      <c r="DR16" s="600"/>
      <c r="DS16" s="600"/>
      <c r="DT16" s="600"/>
      <c r="DU16" s="600"/>
      <c r="DV16" s="600"/>
      <c r="DW16" s="600"/>
      <c r="DX16" s="600"/>
      <c r="DY16" s="600"/>
      <c r="DZ16" s="600"/>
      <c r="EA16" s="600"/>
      <c r="EB16" s="600"/>
      <c r="EC16" s="600"/>
      <c r="ED16" s="600"/>
      <c r="EE16" s="600"/>
      <c r="EF16" s="600"/>
      <c r="EG16" s="600"/>
      <c r="EH16" s="600"/>
      <c r="EI16" s="600"/>
      <c r="EJ16" s="600"/>
      <c r="EK16" s="600"/>
      <c r="EL16" s="600"/>
      <c r="EM16" s="600"/>
      <c r="EN16" s="600"/>
      <c r="EO16" s="600"/>
      <c r="EP16" s="600"/>
      <c r="EQ16" s="600"/>
      <c r="ER16" s="600"/>
      <c r="ES16" s="600"/>
      <c r="ET16" s="600"/>
      <c r="EU16" s="600"/>
      <c r="EV16" s="600"/>
      <c r="EW16" s="600"/>
      <c r="EX16" s="600"/>
    </row>
    <row r="17" spans="1:157" s="76" customFormat="1" ht="30" customHeight="1" x14ac:dyDescent="0.2">
      <c r="A17" s="58"/>
      <c r="B17" s="391"/>
      <c r="C17" s="690" t="s">
        <v>311</v>
      </c>
      <c r="D17" s="690"/>
      <c r="E17" s="690"/>
      <c r="F17" s="407">
        <v>75</v>
      </c>
      <c r="G17" s="58"/>
      <c r="H17" s="66"/>
      <c r="I17" s="243"/>
      <c r="J17" s="179"/>
      <c r="K17" s="244"/>
      <c r="O17" s="85"/>
      <c r="U17" s="244"/>
      <c r="Y17" s="85"/>
      <c r="AE17" s="244"/>
      <c r="AI17" s="85"/>
      <c r="AO17" s="244"/>
      <c r="AS17" s="85"/>
      <c r="AY17" s="244"/>
      <c r="BC17" s="85"/>
      <c r="BI17" s="244"/>
      <c r="BM17" s="85"/>
      <c r="BS17" s="244"/>
      <c r="BW17" s="85"/>
      <c r="CC17" s="244"/>
      <c r="CG17" s="85"/>
      <c r="CM17" s="244"/>
      <c r="CQ17" s="85"/>
      <c r="CW17" s="244"/>
      <c r="DA17" s="85"/>
    </row>
    <row r="18" spans="1:157" s="76" customFormat="1" ht="30" customHeight="1" x14ac:dyDescent="0.2">
      <c r="A18" s="58"/>
      <c r="B18" s="391"/>
      <c r="C18" s="690" t="s">
        <v>310</v>
      </c>
      <c r="D18" s="690"/>
      <c r="E18" s="690"/>
      <c r="F18" s="407">
        <v>50</v>
      </c>
      <c r="G18" s="58"/>
      <c r="H18" s="66">
        <f>I18</f>
        <v>0</v>
      </c>
      <c r="I18" s="411">
        <v>0</v>
      </c>
      <c r="J18" s="179"/>
      <c r="K18" s="278">
        <f t="shared" ref="K18:T18" si="11">$I$18</f>
        <v>0</v>
      </c>
      <c r="L18" s="278">
        <f t="shared" si="11"/>
        <v>0</v>
      </c>
      <c r="M18" s="278">
        <f t="shared" si="11"/>
        <v>0</v>
      </c>
      <c r="N18" s="278">
        <f t="shared" si="11"/>
        <v>0</v>
      </c>
      <c r="O18" s="278">
        <f t="shared" si="11"/>
        <v>0</v>
      </c>
      <c r="P18" s="278">
        <f t="shared" si="11"/>
        <v>0</v>
      </c>
      <c r="Q18" s="278">
        <f t="shared" si="11"/>
        <v>0</v>
      </c>
      <c r="R18" s="278">
        <f t="shared" si="11"/>
        <v>0</v>
      </c>
      <c r="S18" s="278">
        <f t="shared" si="11"/>
        <v>0</v>
      </c>
      <c r="T18" s="278">
        <f t="shared" si="11"/>
        <v>0</v>
      </c>
      <c r="U18" s="278">
        <f t="shared" ref="U18:CF18" si="12">$I$18</f>
        <v>0</v>
      </c>
      <c r="V18" s="278">
        <f t="shared" si="12"/>
        <v>0</v>
      </c>
      <c r="W18" s="278">
        <f t="shared" si="12"/>
        <v>0</v>
      </c>
      <c r="X18" s="278">
        <f t="shared" si="12"/>
        <v>0</v>
      </c>
      <c r="Y18" s="278">
        <f t="shared" si="12"/>
        <v>0</v>
      </c>
      <c r="Z18" s="278">
        <f t="shared" si="12"/>
        <v>0</v>
      </c>
      <c r="AA18" s="278">
        <f t="shared" si="12"/>
        <v>0</v>
      </c>
      <c r="AB18" s="278">
        <f t="shared" si="12"/>
        <v>0</v>
      </c>
      <c r="AC18" s="278">
        <f t="shared" si="12"/>
        <v>0</v>
      </c>
      <c r="AD18" s="278">
        <f t="shared" si="12"/>
        <v>0</v>
      </c>
      <c r="AE18" s="278">
        <f t="shared" si="12"/>
        <v>0</v>
      </c>
      <c r="AF18" s="278">
        <f t="shared" si="12"/>
        <v>0</v>
      </c>
      <c r="AG18" s="278">
        <f t="shared" si="12"/>
        <v>0</v>
      </c>
      <c r="AH18" s="278">
        <f t="shared" si="12"/>
        <v>0</v>
      </c>
      <c r="AI18" s="278">
        <f t="shared" si="12"/>
        <v>0</v>
      </c>
      <c r="AJ18" s="278">
        <f t="shared" si="12"/>
        <v>0</v>
      </c>
      <c r="AK18" s="278">
        <f t="shared" si="12"/>
        <v>0</v>
      </c>
      <c r="AL18" s="278">
        <f t="shared" si="12"/>
        <v>0</v>
      </c>
      <c r="AM18" s="278">
        <f t="shared" si="12"/>
        <v>0</v>
      </c>
      <c r="AN18" s="278">
        <f t="shared" si="12"/>
        <v>0</v>
      </c>
      <c r="AO18" s="278">
        <f t="shared" si="12"/>
        <v>0</v>
      </c>
      <c r="AP18" s="278">
        <f t="shared" si="12"/>
        <v>0</v>
      </c>
      <c r="AQ18" s="278">
        <f t="shared" si="12"/>
        <v>0</v>
      </c>
      <c r="AR18" s="278">
        <f t="shared" si="12"/>
        <v>0</v>
      </c>
      <c r="AS18" s="278">
        <f t="shared" si="12"/>
        <v>0</v>
      </c>
      <c r="AT18" s="278">
        <f t="shared" si="12"/>
        <v>0</v>
      </c>
      <c r="AU18" s="278">
        <f t="shared" si="12"/>
        <v>0</v>
      </c>
      <c r="AV18" s="278">
        <f t="shared" si="12"/>
        <v>0</v>
      </c>
      <c r="AW18" s="278">
        <f t="shared" si="12"/>
        <v>0</v>
      </c>
      <c r="AX18" s="278">
        <f t="shared" si="12"/>
        <v>0</v>
      </c>
      <c r="AY18" s="278">
        <f t="shared" si="12"/>
        <v>0</v>
      </c>
      <c r="AZ18" s="278">
        <f t="shared" si="12"/>
        <v>0</v>
      </c>
      <c r="BA18" s="278">
        <f t="shared" si="12"/>
        <v>0</v>
      </c>
      <c r="BB18" s="278">
        <f t="shared" si="12"/>
        <v>0</v>
      </c>
      <c r="BC18" s="278">
        <f t="shared" si="12"/>
        <v>0</v>
      </c>
      <c r="BD18" s="278">
        <f t="shared" si="12"/>
        <v>0</v>
      </c>
      <c r="BE18" s="278">
        <f t="shared" si="12"/>
        <v>0</v>
      </c>
      <c r="BF18" s="278">
        <f t="shared" si="12"/>
        <v>0</v>
      </c>
      <c r="BG18" s="278">
        <f t="shared" si="12"/>
        <v>0</v>
      </c>
      <c r="BH18" s="278">
        <f t="shared" si="12"/>
        <v>0</v>
      </c>
      <c r="BI18" s="278">
        <f t="shared" si="12"/>
        <v>0</v>
      </c>
      <c r="BJ18" s="278">
        <f t="shared" si="12"/>
        <v>0</v>
      </c>
      <c r="BK18" s="278">
        <f t="shared" si="12"/>
        <v>0</v>
      </c>
      <c r="BL18" s="278">
        <f t="shared" si="12"/>
        <v>0</v>
      </c>
      <c r="BM18" s="278">
        <f t="shared" si="12"/>
        <v>0</v>
      </c>
      <c r="BN18" s="278">
        <f t="shared" si="12"/>
        <v>0</v>
      </c>
      <c r="BO18" s="278">
        <f t="shared" si="12"/>
        <v>0</v>
      </c>
      <c r="BP18" s="278">
        <f t="shared" si="12"/>
        <v>0</v>
      </c>
      <c r="BQ18" s="278">
        <f t="shared" si="12"/>
        <v>0</v>
      </c>
      <c r="BR18" s="278">
        <f t="shared" si="12"/>
        <v>0</v>
      </c>
      <c r="BS18" s="278">
        <f t="shared" si="12"/>
        <v>0</v>
      </c>
      <c r="BT18" s="278">
        <f t="shared" si="12"/>
        <v>0</v>
      </c>
      <c r="BU18" s="278">
        <f t="shared" si="12"/>
        <v>0</v>
      </c>
      <c r="BV18" s="278">
        <f t="shared" si="12"/>
        <v>0</v>
      </c>
      <c r="BW18" s="278">
        <f t="shared" si="12"/>
        <v>0</v>
      </c>
      <c r="BX18" s="278">
        <f t="shared" si="12"/>
        <v>0</v>
      </c>
      <c r="BY18" s="278">
        <f t="shared" si="12"/>
        <v>0</v>
      </c>
      <c r="BZ18" s="278">
        <f t="shared" si="12"/>
        <v>0</v>
      </c>
      <c r="CA18" s="278">
        <f t="shared" si="12"/>
        <v>0</v>
      </c>
      <c r="CB18" s="278">
        <f t="shared" si="12"/>
        <v>0</v>
      </c>
      <c r="CC18" s="278">
        <f t="shared" si="12"/>
        <v>0</v>
      </c>
      <c r="CD18" s="278">
        <f t="shared" si="12"/>
        <v>0</v>
      </c>
      <c r="CE18" s="278">
        <f t="shared" si="12"/>
        <v>0</v>
      </c>
      <c r="CF18" s="278">
        <f t="shared" si="12"/>
        <v>0</v>
      </c>
      <c r="CG18" s="278">
        <f t="shared" ref="CG18:DF18" si="13">$I$18</f>
        <v>0</v>
      </c>
      <c r="CH18" s="278">
        <f t="shared" si="13"/>
        <v>0</v>
      </c>
      <c r="CI18" s="278">
        <f t="shared" si="13"/>
        <v>0</v>
      </c>
      <c r="CJ18" s="278">
        <f t="shared" si="13"/>
        <v>0</v>
      </c>
      <c r="CK18" s="278">
        <f t="shared" si="13"/>
        <v>0</v>
      </c>
      <c r="CL18" s="278">
        <f t="shared" si="13"/>
        <v>0</v>
      </c>
      <c r="CM18" s="278">
        <f t="shared" si="13"/>
        <v>0</v>
      </c>
      <c r="CN18" s="278">
        <f t="shared" si="13"/>
        <v>0</v>
      </c>
      <c r="CO18" s="278">
        <f t="shared" si="13"/>
        <v>0</v>
      </c>
      <c r="CP18" s="278">
        <f t="shared" si="13"/>
        <v>0</v>
      </c>
      <c r="CQ18" s="278">
        <f t="shared" si="13"/>
        <v>0</v>
      </c>
      <c r="CR18" s="278">
        <f t="shared" si="13"/>
        <v>0</v>
      </c>
      <c r="CS18" s="278">
        <f t="shared" si="13"/>
        <v>0</v>
      </c>
      <c r="CT18" s="278">
        <f t="shared" si="13"/>
        <v>0</v>
      </c>
      <c r="CU18" s="278">
        <f t="shared" si="13"/>
        <v>0</v>
      </c>
      <c r="CV18" s="278">
        <f t="shared" si="13"/>
        <v>0</v>
      </c>
      <c r="CW18" s="278">
        <f t="shared" si="13"/>
        <v>0</v>
      </c>
      <c r="CX18" s="278">
        <f t="shared" si="13"/>
        <v>0</v>
      </c>
      <c r="CY18" s="278">
        <f t="shared" si="13"/>
        <v>0</v>
      </c>
      <c r="CZ18" s="278">
        <f t="shared" si="13"/>
        <v>0</v>
      </c>
      <c r="DA18" s="278">
        <f t="shared" si="13"/>
        <v>0</v>
      </c>
      <c r="DB18" s="278">
        <f t="shared" si="13"/>
        <v>0</v>
      </c>
      <c r="DC18" s="278">
        <f t="shared" si="13"/>
        <v>0</v>
      </c>
      <c r="DD18" s="278">
        <f t="shared" si="13"/>
        <v>0</v>
      </c>
      <c r="DE18" s="278">
        <f t="shared" si="13"/>
        <v>0</v>
      </c>
      <c r="DF18" s="278">
        <f t="shared" si="13"/>
        <v>0</v>
      </c>
    </row>
    <row r="19" spans="1:157" s="76" customFormat="1" ht="30" customHeight="1" x14ac:dyDescent="0.2">
      <c r="A19" s="58"/>
      <c r="B19" s="391"/>
      <c r="C19" s="690" t="s">
        <v>299</v>
      </c>
      <c r="D19" s="690"/>
      <c r="E19" s="690"/>
      <c r="F19" s="407">
        <v>10</v>
      </c>
      <c r="G19" s="58"/>
      <c r="H19" s="66"/>
      <c r="I19" s="243"/>
      <c r="J19" s="179"/>
      <c r="K19" s="244"/>
      <c r="O19" s="85"/>
      <c r="U19" s="244"/>
      <c r="Y19" s="85"/>
      <c r="AE19" s="244"/>
      <c r="AI19" s="85"/>
      <c r="AO19" s="244"/>
      <c r="AS19" s="85"/>
      <c r="AY19" s="244"/>
      <c r="BC19" s="85"/>
      <c r="BI19" s="244"/>
      <c r="BM19" s="85"/>
      <c r="BS19" s="244"/>
      <c r="BW19" s="85"/>
      <c r="CC19" s="244"/>
      <c r="CG19" s="85"/>
      <c r="CM19" s="244"/>
      <c r="CQ19" s="85"/>
      <c r="CW19" s="244"/>
      <c r="DA19" s="85"/>
    </row>
    <row r="20" spans="1:157" s="76" customFormat="1" ht="30" customHeight="1" x14ac:dyDescent="0.2">
      <c r="A20" s="58"/>
      <c r="B20" s="391"/>
      <c r="C20" s="697" t="s">
        <v>51</v>
      </c>
      <c r="D20" s="697"/>
      <c r="E20" s="697"/>
      <c r="F20" s="408">
        <v>0</v>
      </c>
      <c r="G20" s="58"/>
      <c r="H20" s="66"/>
      <c r="I20" s="243"/>
      <c r="J20" s="179"/>
      <c r="K20" s="244"/>
      <c r="O20" s="85"/>
      <c r="U20" s="244"/>
      <c r="Y20" s="85"/>
      <c r="AE20" s="244"/>
      <c r="AI20" s="85"/>
      <c r="AO20" s="244"/>
      <c r="AS20" s="85"/>
      <c r="AY20" s="244"/>
      <c r="BC20" s="85"/>
      <c r="BI20" s="244"/>
      <c r="BM20" s="85"/>
      <c r="BS20" s="244"/>
      <c r="BW20" s="85"/>
      <c r="CC20" s="244"/>
      <c r="CG20" s="85"/>
      <c r="CM20" s="244"/>
      <c r="CQ20" s="85"/>
      <c r="CW20" s="244"/>
      <c r="DA20" s="85"/>
    </row>
    <row r="21" spans="1:157" ht="18.75" customHeight="1" x14ac:dyDescent="0.2">
      <c r="A21" s="57"/>
      <c r="B21" s="701"/>
      <c r="C21" s="701"/>
      <c r="D21" s="701"/>
      <c r="E21" s="701"/>
      <c r="F21" s="701"/>
      <c r="G21" s="57"/>
      <c r="H21" s="179"/>
      <c r="I21" s="179"/>
      <c r="J21" s="181"/>
      <c r="K21" s="599" t="str">
        <f>K4</f>
        <v>UNIT 1</v>
      </c>
      <c r="L21" s="599" t="str">
        <f t="shared" ref="L21:BW21" si="14">L4</f>
        <v>UNIT 2</v>
      </c>
      <c r="M21" s="599" t="str">
        <f t="shared" si="14"/>
        <v>UNIT 3</v>
      </c>
      <c r="N21" s="599" t="str">
        <f t="shared" si="14"/>
        <v>UNIT 4</v>
      </c>
      <c r="O21" s="599" t="str">
        <f t="shared" si="14"/>
        <v>UNIT 5</v>
      </c>
      <c r="P21" s="599" t="str">
        <f t="shared" si="14"/>
        <v>UNIT 6</v>
      </c>
      <c r="Q21" s="599" t="str">
        <f t="shared" si="14"/>
        <v>UNIT 7</v>
      </c>
      <c r="R21" s="599" t="str">
        <f t="shared" si="14"/>
        <v>UNIT 8</v>
      </c>
      <c r="S21" s="599" t="str">
        <f t="shared" si="14"/>
        <v>UNIT 9</v>
      </c>
      <c r="T21" s="599" t="str">
        <f t="shared" si="14"/>
        <v>UNIT 10</v>
      </c>
      <c r="U21" s="599" t="str">
        <f t="shared" si="14"/>
        <v>UNIT 11</v>
      </c>
      <c r="V21" s="599" t="str">
        <f t="shared" si="14"/>
        <v>UNIT 12</v>
      </c>
      <c r="W21" s="599" t="str">
        <f t="shared" si="14"/>
        <v>UNIT 13</v>
      </c>
      <c r="X21" s="599" t="str">
        <f t="shared" si="14"/>
        <v>UNIT 14</v>
      </c>
      <c r="Y21" s="599" t="str">
        <f t="shared" si="14"/>
        <v>UNIT 15</v>
      </c>
      <c r="Z21" s="599" t="str">
        <f t="shared" si="14"/>
        <v>UNIT 16</v>
      </c>
      <c r="AA21" s="599" t="str">
        <f t="shared" si="14"/>
        <v>UNIT 17</v>
      </c>
      <c r="AB21" s="599" t="str">
        <f t="shared" si="14"/>
        <v>UNIT 18</v>
      </c>
      <c r="AC21" s="599" t="str">
        <f t="shared" si="14"/>
        <v>UNIT 19</v>
      </c>
      <c r="AD21" s="599" t="str">
        <f t="shared" si="14"/>
        <v>UNIT 20</v>
      </c>
      <c r="AE21" s="599" t="str">
        <f t="shared" si="14"/>
        <v>UNIT 21</v>
      </c>
      <c r="AF21" s="599" t="str">
        <f t="shared" si="14"/>
        <v>UNIT 22</v>
      </c>
      <c r="AG21" s="599" t="str">
        <f t="shared" si="14"/>
        <v>UNIT 23</v>
      </c>
      <c r="AH21" s="599" t="str">
        <f t="shared" si="14"/>
        <v>UNIT 24</v>
      </c>
      <c r="AI21" s="599" t="str">
        <f t="shared" si="14"/>
        <v>UNIT 25</v>
      </c>
      <c r="AJ21" s="599" t="str">
        <f t="shared" si="14"/>
        <v>UNIT 26</v>
      </c>
      <c r="AK21" s="599" t="str">
        <f t="shared" si="14"/>
        <v>UNIT 27</v>
      </c>
      <c r="AL21" s="599" t="str">
        <f t="shared" si="14"/>
        <v>UNIT 28</v>
      </c>
      <c r="AM21" s="599" t="str">
        <f t="shared" si="14"/>
        <v>UNIT 29</v>
      </c>
      <c r="AN21" s="599" t="str">
        <f t="shared" si="14"/>
        <v>UNIT 30</v>
      </c>
      <c r="AO21" s="599" t="str">
        <f t="shared" si="14"/>
        <v>UNIT 31</v>
      </c>
      <c r="AP21" s="599" t="str">
        <f t="shared" si="14"/>
        <v>UNIT 32</v>
      </c>
      <c r="AQ21" s="599" t="str">
        <f t="shared" si="14"/>
        <v>UNIT 33</v>
      </c>
      <c r="AR21" s="599" t="str">
        <f t="shared" si="14"/>
        <v>UNIT 34</v>
      </c>
      <c r="AS21" s="599" t="str">
        <f t="shared" si="14"/>
        <v>UNIT 35</v>
      </c>
      <c r="AT21" s="599" t="str">
        <f t="shared" si="14"/>
        <v>UNIT 36</v>
      </c>
      <c r="AU21" s="599" t="str">
        <f t="shared" si="14"/>
        <v>UNIT 37</v>
      </c>
      <c r="AV21" s="599" t="str">
        <f t="shared" si="14"/>
        <v>UNIT 38</v>
      </c>
      <c r="AW21" s="599" t="str">
        <f t="shared" si="14"/>
        <v>UNIT 39</v>
      </c>
      <c r="AX21" s="599" t="str">
        <f t="shared" si="14"/>
        <v>UNIT 40</v>
      </c>
      <c r="AY21" s="599" t="str">
        <f t="shared" si="14"/>
        <v>UNIT 41</v>
      </c>
      <c r="AZ21" s="599" t="str">
        <f t="shared" si="14"/>
        <v>UNIT 42</v>
      </c>
      <c r="BA21" s="599" t="str">
        <f t="shared" si="14"/>
        <v>UNIT 43</v>
      </c>
      <c r="BB21" s="599" t="str">
        <f t="shared" si="14"/>
        <v>UNIT 44</v>
      </c>
      <c r="BC21" s="599" t="str">
        <f t="shared" si="14"/>
        <v>UNIT 45</v>
      </c>
      <c r="BD21" s="599" t="str">
        <f t="shared" si="14"/>
        <v>UNIT 46</v>
      </c>
      <c r="BE21" s="599" t="str">
        <f t="shared" si="14"/>
        <v>UNIT 47</v>
      </c>
      <c r="BF21" s="599" t="str">
        <f t="shared" si="14"/>
        <v>UNIT 48</v>
      </c>
      <c r="BG21" s="599" t="str">
        <f t="shared" si="14"/>
        <v>UNIT 49</v>
      </c>
      <c r="BH21" s="599" t="str">
        <f t="shared" si="14"/>
        <v>UNIT 50</v>
      </c>
      <c r="BI21" s="599" t="str">
        <f t="shared" si="14"/>
        <v>UNIT 51</v>
      </c>
      <c r="BJ21" s="599" t="str">
        <f t="shared" si="14"/>
        <v>UNIT 52</v>
      </c>
      <c r="BK21" s="599" t="str">
        <f t="shared" si="14"/>
        <v>UNIT 53</v>
      </c>
      <c r="BL21" s="599" t="str">
        <f t="shared" si="14"/>
        <v>UNIT 54</v>
      </c>
      <c r="BM21" s="599" t="str">
        <f t="shared" si="14"/>
        <v>UNIT 55</v>
      </c>
      <c r="BN21" s="599" t="str">
        <f t="shared" si="14"/>
        <v>UNIT 56</v>
      </c>
      <c r="BO21" s="599" t="str">
        <f t="shared" si="14"/>
        <v>UNIT 57</v>
      </c>
      <c r="BP21" s="599" t="str">
        <f t="shared" si="14"/>
        <v>UNIT 58</v>
      </c>
      <c r="BQ21" s="599" t="str">
        <f t="shared" si="14"/>
        <v>UNIT 59</v>
      </c>
      <c r="BR21" s="599" t="str">
        <f t="shared" si="14"/>
        <v>UNIT 60</v>
      </c>
      <c r="BS21" s="599" t="str">
        <f t="shared" si="14"/>
        <v>UNIT 61</v>
      </c>
      <c r="BT21" s="599" t="str">
        <f t="shared" si="14"/>
        <v>UNIT 62</v>
      </c>
      <c r="BU21" s="599" t="str">
        <f t="shared" si="14"/>
        <v>UNIT 63</v>
      </c>
      <c r="BV21" s="599" t="str">
        <f t="shared" si="14"/>
        <v>UNIT 64</v>
      </c>
      <c r="BW21" s="599" t="str">
        <f t="shared" si="14"/>
        <v>UNIT 65</v>
      </c>
      <c r="BX21" s="599" t="str">
        <f t="shared" ref="BX21:DF21" si="15">BX4</f>
        <v>UNIT 66</v>
      </c>
      <c r="BY21" s="599" t="str">
        <f t="shared" si="15"/>
        <v>UNIT 67</v>
      </c>
      <c r="BZ21" s="599" t="str">
        <f t="shared" si="15"/>
        <v>UNIT 68</v>
      </c>
      <c r="CA21" s="599" t="str">
        <f t="shared" si="15"/>
        <v>UNIT 69</v>
      </c>
      <c r="CB21" s="599" t="str">
        <f t="shared" si="15"/>
        <v>UNIT 70</v>
      </c>
      <c r="CC21" s="599" t="str">
        <f t="shared" si="15"/>
        <v>UNIT 71</v>
      </c>
      <c r="CD21" s="599" t="str">
        <f t="shared" si="15"/>
        <v>UNIT 72</v>
      </c>
      <c r="CE21" s="599" t="str">
        <f t="shared" si="15"/>
        <v>UNIT 73</v>
      </c>
      <c r="CF21" s="599" t="str">
        <f t="shared" si="15"/>
        <v>UNIT 74</v>
      </c>
      <c r="CG21" s="599" t="str">
        <f t="shared" si="15"/>
        <v>UNIT 75</v>
      </c>
      <c r="CH21" s="599" t="str">
        <f t="shared" si="15"/>
        <v>UNIT 76</v>
      </c>
      <c r="CI21" s="599" t="str">
        <f t="shared" si="15"/>
        <v>UNIT 77</v>
      </c>
      <c r="CJ21" s="599" t="str">
        <f t="shared" si="15"/>
        <v>UNIT 78</v>
      </c>
      <c r="CK21" s="599" t="str">
        <f t="shared" si="15"/>
        <v>UNIT 79</v>
      </c>
      <c r="CL21" s="599" t="str">
        <f t="shared" si="15"/>
        <v>UNIT 80</v>
      </c>
      <c r="CM21" s="599" t="str">
        <f t="shared" si="15"/>
        <v>UNIT 81</v>
      </c>
      <c r="CN21" s="599" t="str">
        <f t="shared" si="15"/>
        <v>UNIT 82</v>
      </c>
      <c r="CO21" s="599" t="str">
        <f t="shared" si="15"/>
        <v>UNIT 83</v>
      </c>
      <c r="CP21" s="599" t="str">
        <f t="shared" si="15"/>
        <v>UNIT 84</v>
      </c>
      <c r="CQ21" s="599" t="str">
        <f t="shared" si="15"/>
        <v>UNIT 85</v>
      </c>
      <c r="CR21" s="599" t="str">
        <f t="shared" si="15"/>
        <v>UNIT 86</v>
      </c>
      <c r="CS21" s="599" t="str">
        <f t="shared" si="15"/>
        <v>UNIT 87</v>
      </c>
      <c r="CT21" s="599" t="str">
        <f t="shared" si="15"/>
        <v>UNIT 88</v>
      </c>
      <c r="CU21" s="599" t="str">
        <f t="shared" si="15"/>
        <v>UNIT 89</v>
      </c>
      <c r="CV21" s="599" t="str">
        <f t="shared" si="15"/>
        <v>UNIT 90</v>
      </c>
      <c r="CW21" s="599" t="str">
        <f t="shared" si="15"/>
        <v>UNIT 91</v>
      </c>
      <c r="CX21" s="599" t="str">
        <f t="shared" si="15"/>
        <v>UNIT 92</v>
      </c>
      <c r="CY21" s="599" t="str">
        <f t="shared" si="15"/>
        <v>UNIT 93</v>
      </c>
      <c r="CZ21" s="599" t="str">
        <f t="shared" si="15"/>
        <v>UNIT 94</v>
      </c>
      <c r="DA21" s="599" t="str">
        <f t="shared" si="15"/>
        <v>UNIT 95</v>
      </c>
      <c r="DB21" s="599" t="str">
        <f t="shared" si="15"/>
        <v>UNIT 96</v>
      </c>
      <c r="DC21" s="599" t="str">
        <f t="shared" si="15"/>
        <v>UNIT 97</v>
      </c>
      <c r="DD21" s="599" t="str">
        <f t="shared" si="15"/>
        <v>UNIT 98</v>
      </c>
      <c r="DE21" s="599" t="str">
        <f t="shared" si="15"/>
        <v>UNIT 99</v>
      </c>
      <c r="DF21" s="599" t="str">
        <f t="shared" si="15"/>
        <v>UNIT 100</v>
      </c>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C21" s="299"/>
      <c r="ED21" s="299"/>
      <c r="EE21" s="299"/>
      <c r="EF21" s="299"/>
      <c r="EG21" s="299"/>
      <c r="EH21" s="299"/>
      <c r="EI21" s="299"/>
      <c r="EJ21" s="299"/>
      <c r="EK21" s="299"/>
      <c r="EL21" s="299"/>
      <c r="EM21" s="299"/>
      <c r="EN21" s="299"/>
      <c r="EO21" s="299"/>
      <c r="EP21" s="299"/>
      <c r="EQ21" s="299"/>
      <c r="ER21" s="299"/>
      <c r="ES21" s="299"/>
      <c r="ET21" s="299"/>
      <c r="EU21" s="299"/>
      <c r="EV21" s="299"/>
      <c r="EW21" s="299"/>
      <c r="EX21" s="299"/>
      <c r="EY21" s="299"/>
      <c r="EZ21" s="299"/>
      <c r="FA21" s="299"/>
    </row>
    <row r="22" spans="1:157" ht="27" customHeight="1" x14ac:dyDescent="0.2">
      <c r="A22" s="57"/>
      <c r="B22" s="521" t="str">
        <f>Weighting!C11</f>
        <v>EN 3.0</v>
      </c>
      <c r="C22" s="691" t="s">
        <v>709</v>
      </c>
      <c r="D22" s="691"/>
      <c r="E22" s="691"/>
      <c r="F22" s="410" t="s">
        <v>246</v>
      </c>
      <c r="G22" s="77"/>
      <c r="H22" s="60">
        <f>H25*$G$122</f>
        <v>0</v>
      </c>
      <c r="I22" s="60"/>
      <c r="J22" s="181"/>
      <c r="K22" s="273">
        <f t="shared" ref="K22:AP22" si="16">K25*$G$122</f>
        <v>0</v>
      </c>
      <c r="L22" s="273">
        <f t="shared" si="16"/>
        <v>0</v>
      </c>
      <c r="M22" s="273">
        <f t="shared" si="16"/>
        <v>0</v>
      </c>
      <c r="N22" s="273">
        <f t="shared" si="16"/>
        <v>0</v>
      </c>
      <c r="O22" s="273">
        <f t="shared" si="16"/>
        <v>0</v>
      </c>
      <c r="P22" s="273">
        <f t="shared" si="16"/>
        <v>0</v>
      </c>
      <c r="Q22" s="273">
        <f t="shared" si="16"/>
        <v>0</v>
      </c>
      <c r="R22" s="273">
        <f t="shared" si="16"/>
        <v>0</v>
      </c>
      <c r="S22" s="273">
        <f t="shared" si="16"/>
        <v>0</v>
      </c>
      <c r="T22" s="273">
        <f t="shared" si="16"/>
        <v>0</v>
      </c>
      <c r="U22" s="273">
        <f t="shared" si="16"/>
        <v>0</v>
      </c>
      <c r="V22" s="273">
        <f t="shared" si="16"/>
        <v>0</v>
      </c>
      <c r="W22" s="273">
        <f t="shared" si="16"/>
        <v>0</v>
      </c>
      <c r="X22" s="273">
        <f t="shared" si="16"/>
        <v>0</v>
      </c>
      <c r="Y22" s="273">
        <f t="shared" si="16"/>
        <v>0</v>
      </c>
      <c r="Z22" s="273">
        <f t="shared" si="16"/>
        <v>0</v>
      </c>
      <c r="AA22" s="273">
        <f t="shared" si="16"/>
        <v>0</v>
      </c>
      <c r="AB22" s="273">
        <f t="shared" si="16"/>
        <v>0</v>
      </c>
      <c r="AC22" s="273">
        <f t="shared" si="16"/>
        <v>0</v>
      </c>
      <c r="AD22" s="273">
        <f t="shared" si="16"/>
        <v>0</v>
      </c>
      <c r="AE22" s="273">
        <f t="shared" si="16"/>
        <v>0</v>
      </c>
      <c r="AF22" s="273">
        <f t="shared" si="16"/>
        <v>0</v>
      </c>
      <c r="AG22" s="273">
        <f t="shared" si="16"/>
        <v>0</v>
      </c>
      <c r="AH22" s="273">
        <f t="shared" si="16"/>
        <v>0</v>
      </c>
      <c r="AI22" s="273">
        <f t="shared" si="16"/>
        <v>0</v>
      </c>
      <c r="AJ22" s="273">
        <f t="shared" si="16"/>
        <v>0</v>
      </c>
      <c r="AK22" s="273">
        <f t="shared" si="16"/>
        <v>0</v>
      </c>
      <c r="AL22" s="273">
        <f t="shared" si="16"/>
        <v>0</v>
      </c>
      <c r="AM22" s="273">
        <f t="shared" si="16"/>
        <v>0</v>
      </c>
      <c r="AN22" s="273">
        <f t="shared" si="16"/>
        <v>0</v>
      </c>
      <c r="AO22" s="273">
        <f t="shared" si="16"/>
        <v>0</v>
      </c>
      <c r="AP22" s="273">
        <f t="shared" si="16"/>
        <v>0</v>
      </c>
      <c r="AQ22" s="273">
        <f t="shared" ref="AQ22:BV22" si="17">AQ25*$G$122</f>
        <v>0</v>
      </c>
      <c r="AR22" s="273">
        <f t="shared" si="17"/>
        <v>0</v>
      </c>
      <c r="AS22" s="273">
        <f t="shared" si="17"/>
        <v>0</v>
      </c>
      <c r="AT22" s="273">
        <f t="shared" si="17"/>
        <v>0</v>
      </c>
      <c r="AU22" s="273">
        <f t="shared" si="17"/>
        <v>0</v>
      </c>
      <c r="AV22" s="273">
        <f t="shared" si="17"/>
        <v>0</v>
      </c>
      <c r="AW22" s="273">
        <f t="shared" si="17"/>
        <v>0</v>
      </c>
      <c r="AX22" s="273">
        <f t="shared" si="17"/>
        <v>0</v>
      </c>
      <c r="AY22" s="273">
        <f t="shared" si="17"/>
        <v>0</v>
      </c>
      <c r="AZ22" s="273">
        <f t="shared" si="17"/>
        <v>0</v>
      </c>
      <c r="BA22" s="273">
        <f t="shared" si="17"/>
        <v>0</v>
      </c>
      <c r="BB22" s="273">
        <f t="shared" si="17"/>
        <v>0</v>
      </c>
      <c r="BC22" s="273">
        <f t="shared" si="17"/>
        <v>0</v>
      </c>
      <c r="BD22" s="273">
        <f t="shared" si="17"/>
        <v>0</v>
      </c>
      <c r="BE22" s="273">
        <f t="shared" si="17"/>
        <v>0</v>
      </c>
      <c r="BF22" s="273">
        <f t="shared" si="17"/>
        <v>0</v>
      </c>
      <c r="BG22" s="273">
        <f t="shared" si="17"/>
        <v>0</v>
      </c>
      <c r="BH22" s="273">
        <f t="shared" si="17"/>
        <v>0</v>
      </c>
      <c r="BI22" s="273">
        <f t="shared" si="17"/>
        <v>0</v>
      </c>
      <c r="BJ22" s="273">
        <f t="shared" si="17"/>
        <v>0</v>
      </c>
      <c r="BK22" s="273">
        <f t="shared" si="17"/>
        <v>0</v>
      </c>
      <c r="BL22" s="273">
        <f t="shared" si="17"/>
        <v>0</v>
      </c>
      <c r="BM22" s="273">
        <f t="shared" si="17"/>
        <v>0</v>
      </c>
      <c r="BN22" s="273">
        <f t="shared" si="17"/>
        <v>0</v>
      </c>
      <c r="BO22" s="273">
        <f t="shared" si="17"/>
        <v>0</v>
      </c>
      <c r="BP22" s="273">
        <f t="shared" si="17"/>
        <v>0</v>
      </c>
      <c r="BQ22" s="273">
        <f t="shared" si="17"/>
        <v>0</v>
      </c>
      <c r="BR22" s="273">
        <f t="shared" si="17"/>
        <v>0</v>
      </c>
      <c r="BS22" s="273">
        <f t="shared" si="17"/>
        <v>0</v>
      </c>
      <c r="BT22" s="273">
        <f t="shared" si="17"/>
        <v>0</v>
      </c>
      <c r="BU22" s="273">
        <f t="shared" si="17"/>
        <v>0</v>
      </c>
      <c r="BV22" s="273">
        <f t="shared" si="17"/>
        <v>0</v>
      </c>
      <c r="BW22" s="273">
        <f t="shared" ref="BW22:DF22" si="18">BW25*$G$122</f>
        <v>0</v>
      </c>
      <c r="BX22" s="273">
        <f t="shared" si="18"/>
        <v>0</v>
      </c>
      <c r="BY22" s="273">
        <f t="shared" si="18"/>
        <v>0</v>
      </c>
      <c r="BZ22" s="273">
        <f t="shared" si="18"/>
        <v>0</v>
      </c>
      <c r="CA22" s="273">
        <f t="shared" si="18"/>
        <v>0</v>
      </c>
      <c r="CB22" s="273">
        <f t="shared" si="18"/>
        <v>0</v>
      </c>
      <c r="CC22" s="273">
        <f t="shared" si="18"/>
        <v>0</v>
      </c>
      <c r="CD22" s="273">
        <f t="shared" si="18"/>
        <v>0</v>
      </c>
      <c r="CE22" s="273">
        <f t="shared" si="18"/>
        <v>0</v>
      </c>
      <c r="CF22" s="273">
        <f t="shared" si="18"/>
        <v>0</v>
      </c>
      <c r="CG22" s="273">
        <f t="shared" si="18"/>
        <v>0</v>
      </c>
      <c r="CH22" s="273">
        <f t="shared" si="18"/>
        <v>0</v>
      </c>
      <c r="CI22" s="273">
        <f t="shared" si="18"/>
        <v>0</v>
      </c>
      <c r="CJ22" s="273">
        <f t="shared" si="18"/>
        <v>0</v>
      </c>
      <c r="CK22" s="273">
        <f t="shared" si="18"/>
        <v>0</v>
      </c>
      <c r="CL22" s="273">
        <f t="shared" si="18"/>
        <v>0</v>
      </c>
      <c r="CM22" s="273">
        <f t="shared" si="18"/>
        <v>0</v>
      </c>
      <c r="CN22" s="273">
        <f t="shared" si="18"/>
        <v>0</v>
      </c>
      <c r="CO22" s="273">
        <f t="shared" si="18"/>
        <v>0</v>
      </c>
      <c r="CP22" s="273">
        <f t="shared" si="18"/>
        <v>0</v>
      </c>
      <c r="CQ22" s="273">
        <f t="shared" si="18"/>
        <v>0</v>
      </c>
      <c r="CR22" s="273">
        <f t="shared" si="18"/>
        <v>0</v>
      </c>
      <c r="CS22" s="273">
        <f t="shared" si="18"/>
        <v>0</v>
      </c>
      <c r="CT22" s="273">
        <f t="shared" si="18"/>
        <v>0</v>
      </c>
      <c r="CU22" s="273">
        <f t="shared" si="18"/>
        <v>0</v>
      </c>
      <c r="CV22" s="273">
        <f t="shared" si="18"/>
        <v>0</v>
      </c>
      <c r="CW22" s="273">
        <f t="shared" si="18"/>
        <v>0</v>
      </c>
      <c r="CX22" s="273">
        <f t="shared" si="18"/>
        <v>0</v>
      </c>
      <c r="CY22" s="273">
        <f t="shared" si="18"/>
        <v>0</v>
      </c>
      <c r="CZ22" s="273">
        <f t="shared" si="18"/>
        <v>0</v>
      </c>
      <c r="DA22" s="273">
        <f t="shared" si="18"/>
        <v>0</v>
      </c>
      <c r="DB22" s="273">
        <f t="shared" si="18"/>
        <v>0</v>
      </c>
      <c r="DC22" s="273">
        <f t="shared" si="18"/>
        <v>0</v>
      </c>
      <c r="DD22" s="273">
        <f t="shared" si="18"/>
        <v>0</v>
      </c>
      <c r="DE22" s="273">
        <f t="shared" si="18"/>
        <v>0</v>
      </c>
      <c r="DF22" s="273">
        <f t="shared" si="18"/>
        <v>0</v>
      </c>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C22" s="299"/>
      <c r="ED22" s="299"/>
      <c r="EE22" s="299"/>
      <c r="EF22" s="299"/>
      <c r="EG22" s="299"/>
      <c r="EH22" s="299"/>
      <c r="EI22" s="299"/>
      <c r="EJ22" s="299"/>
      <c r="EK22" s="299"/>
      <c r="EL22" s="299"/>
      <c r="EM22" s="299"/>
      <c r="EN22" s="299"/>
      <c r="EO22" s="299"/>
      <c r="EP22" s="299"/>
      <c r="EQ22" s="299"/>
      <c r="ER22" s="299"/>
      <c r="ES22" s="299"/>
      <c r="ET22" s="299"/>
      <c r="EU22" s="299"/>
      <c r="EV22" s="299"/>
      <c r="EW22" s="299"/>
      <c r="EX22" s="299"/>
      <c r="EY22" s="299"/>
      <c r="EZ22" s="299"/>
      <c r="FA22" s="299"/>
    </row>
    <row r="23" spans="1:157" ht="3" customHeight="1" x14ac:dyDescent="0.2">
      <c r="A23" s="57"/>
      <c r="B23" s="405"/>
      <c r="C23" s="198"/>
      <c r="D23" s="198"/>
      <c r="E23" s="66"/>
      <c r="F23" s="391"/>
      <c r="G23" s="57"/>
      <c r="H23" s="60"/>
      <c r="I23" s="60"/>
      <c r="J23" s="60"/>
      <c r="K23" s="175"/>
      <c r="U23" s="175"/>
      <c r="Y23" s="85"/>
      <c r="AE23" s="175"/>
      <c r="AI23" s="85"/>
      <c r="AO23" s="175"/>
      <c r="AS23" s="85"/>
      <c r="AY23" s="175"/>
      <c r="BC23" s="85"/>
      <c r="BI23" s="175"/>
      <c r="BM23" s="85"/>
      <c r="BS23" s="175"/>
      <c r="BW23" s="85"/>
      <c r="CC23" s="175"/>
      <c r="CG23" s="85"/>
      <c r="CM23" s="175"/>
      <c r="CQ23" s="85"/>
      <c r="CW23" s="175"/>
      <c r="DA23" s="85"/>
    </row>
    <row r="24" spans="1:157" s="76" customFormat="1" ht="30" customHeight="1" x14ac:dyDescent="0.2">
      <c r="A24" s="58"/>
      <c r="B24" s="391"/>
      <c r="C24" s="692" t="s">
        <v>261</v>
      </c>
      <c r="D24" s="692"/>
      <c r="E24" s="692"/>
      <c r="F24" s="406">
        <v>100</v>
      </c>
      <c r="G24" s="58"/>
      <c r="H24" s="179"/>
      <c r="I24" s="243"/>
      <c r="J24" s="179"/>
      <c r="K24" s="244"/>
      <c r="O24" s="85"/>
      <c r="U24" s="244"/>
      <c r="Y24" s="85"/>
      <c r="AE24" s="244"/>
      <c r="AI24" s="85"/>
      <c r="AO24" s="244"/>
      <c r="AS24" s="85"/>
      <c r="AY24" s="244"/>
      <c r="BC24" s="85"/>
      <c r="BI24" s="244"/>
      <c r="BM24" s="85"/>
      <c r="BS24" s="244"/>
      <c r="BW24" s="85"/>
      <c r="CC24" s="244"/>
      <c r="CG24" s="85"/>
      <c r="CM24" s="244"/>
      <c r="CQ24" s="85"/>
      <c r="CW24" s="244"/>
      <c r="DA24" s="85"/>
    </row>
    <row r="25" spans="1:157" s="76" customFormat="1" ht="30" customHeight="1" x14ac:dyDescent="0.2">
      <c r="A25" s="58"/>
      <c r="B25" s="391"/>
      <c r="C25" s="690" t="s">
        <v>198</v>
      </c>
      <c r="D25" s="690"/>
      <c r="E25" s="690"/>
      <c r="F25" s="407">
        <v>50</v>
      </c>
      <c r="G25" s="58"/>
      <c r="H25" s="179">
        <f>I25</f>
        <v>0</v>
      </c>
      <c r="I25" s="411">
        <v>0</v>
      </c>
      <c r="J25" s="179"/>
      <c r="K25" s="278">
        <f t="shared" ref="K25:T25" si="19">$I$25</f>
        <v>0</v>
      </c>
      <c r="L25" s="278">
        <f t="shared" si="19"/>
        <v>0</v>
      </c>
      <c r="M25" s="278">
        <f t="shared" si="19"/>
        <v>0</v>
      </c>
      <c r="N25" s="278">
        <f t="shared" si="19"/>
        <v>0</v>
      </c>
      <c r="O25" s="278">
        <f t="shared" si="19"/>
        <v>0</v>
      </c>
      <c r="P25" s="278">
        <f t="shared" si="19"/>
        <v>0</v>
      </c>
      <c r="Q25" s="278">
        <f t="shared" si="19"/>
        <v>0</v>
      </c>
      <c r="R25" s="278">
        <f t="shared" si="19"/>
        <v>0</v>
      </c>
      <c r="S25" s="278">
        <f t="shared" si="19"/>
        <v>0</v>
      </c>
      <c r="T25" s="278">
        <f t="shared" si="19"/>
        <v>0</v>
      </c>
      <c r="U25" s="278">
        <f t="shared" ref="U25:CF25" si="20">$I$25</f>
        <v>0</v>
      </c>
      <c r="V25" s="278">
        <f t="shared" si="20"/>
        <v>0</v>
      </c>
      <c r="W25" s="278">
        <f t="shared" si="20"/>
        <v>0</v>
      </c>
      <c r="X25" s="278">
        <f t="shared" si="20"/>
        <v>0</v>
      </c>
      <c r="Y25" s="278">
        <f t="shared" si="20"/>
        <v>0</v>
      </c>
      <c r="Z25" s="278">
        <f t="shared" si="20"/>
        <v>0</v>
      </c>
      <c r="AA25" s="278">
        <f t="shared" si="20"/>
        <v>0</v>
      </c>
      <c r="AB25" s="278">
        <f t="shared" si="20"/>
        <v>0</v>
      </c>
      <c r="AC25" s="278">
        <f t="shared" si="20"/>
        <v>0</v>
      </c>
      <c r="AD25" s="278">
        <f t="shared" si="20"/>
        <v>0</v>
      </c>
      <c r="AE25" s="278">
        <f t="shared" si="20"/>
        <v>0</v>
      </c>
      <c r="AF25" s="278">
        <f t="shared" si="20"/>
        <v>0</v>
      </c>
      <c r="AG25" s="278">
        <f t="shared" si="20"/>
        <v>0</v>
      </c>
      <c r="AH25" s="278">
        <f t="shared" si="20"/>
        <v>0</v>
      </c>
      <c r="AI25" s="278">
        <f t="shared" si="20"/>
        <v>0</v>
      </c>
      <c r="AJ25" s="278">
        <f t="shared" si="20"/>
        <v>0</v>
      </c>
      <c r="AK25" s="278">
        <f t="shared" si="20"/>
        <v>0</v>
      </c>
      <c r="AL25" s="278">
        <f t="shared" si="20"/>
        <v>0</v>
      </c>
      <c r="AM25" s="278">
        <f t="shared" si="20"/>
        <v>0</v>
      </c>
      <c r="AN25" s="278">
        <f t="shared" si="20"/>
        <v>0</v>
      </c>
      <c r="AO25" s="278">
        <f t="shared" si="20"/>
        <v>0</v>
      </c>
      <c r="AP25" s="278">
        <f t="shared" si="20"/>
        <v>0</v>
      </c>
      <c r="AQ25" s="278">
        <f t="shared" si="20"/>
        <v>0</v>
      </c>
      <c r="AR25" s="278">
        <f t="shared" si="20"/>
        <v>0</v>
      </c>
      <c r="AS25" s="278">
        <f t="shared" si="20"/>
        <v>0</v>
      </c>
      <c r="AT25" s="278">
        <f t="shared" si="20"/>
        <v>0</v>
      </c>
      <c r="AU25" s="278">
        <f t="shared" si="20"/>
        <v>0</v>
      </c>
      <c r="AV25" s="278">
        <f t="shared" si="20"/>
        <v>0</v>
      </c>
      <c r="AW25" s="278">
        <f t="shared" si="20"/>
        <v>0</v>
      </c>
      <c r="AX25" s="278">
        <f t="shared" si="20"/>
        <v>0</v>
      </c>
      <c r="AY25" s="278">
        <f t="shared" si="20"/>
        <v>0</v>
      </c>
      <c r="AZ25" s="278">
        <f t="shared" si="20"/>
        <v>0</v>
      </c>
      <c r="BA25" s="278">
        <f t="shared" si="20"/>
        <v>0</v>
      </c>
      <c r="BB25" s="278">
        <f t="shared" si="20"/>
        <v>0</v>
      </c>
      <c r="BC25" s="278">
        <f t="shared" si="20"/>
        <v>0</v>
      </c>
      <c r="BD25" s="278">
        <f t="shared" si="20"/>
        <v>0</v>
      </c>
      <c r="BE25" s="278">
        <f t="shared" si="20"/>
        <v>0</v>
      </c>
      <c r="BF25" s="278">
        <f t="shared" si="20"/>
        <v>0</v>
      </c>
      <c r="BG25" s="278">
        <f t="shared" si="20"/>
        <v>0</v>
      </c>
      <c r="BH25" s="278">
        <f t="shared" si="20"/>
        <v>0</v>
      </c>
      <c r="BI25" s="278">
        <f t="shared" si="20"/>
        <v>0</v>
      </c>
      <c r="BJ25" s="278">
        <f t="shared" si="20"/>
        <v>0</v>
      </c>
      <c r="BK25" s="278">
        <f t="shared" si="20"/>
        <v>0</v>
      </c>
      <c r="BL25" s="278">
        <f t="shared" si="20"/>
        <v>0</v>
      </c>
      <c r="BM25" s="278">
        <f t="shared" si="20"/>
        <v>0</v>
      </c>
      <c r="BN25" s="278">
        <f t="shared" si="20"/>
        <v>0</v>
      </c>
      <c r="BO25" s="278">
        <f t="shared" si="20"/>
        <v>0</v>
      </c>
      <c r="BP25" s="278">
        <f t="shared" si="20"/>
        <v>0</v>
      </c>
      <c r="BQ25" s="278">
        <f t="shared" si="20"/>
        <v>0</v>
      </c>
      <c r="BR25" s="278">
        <f t="shared" si="20"/>
        <v>0</v>
      </c>
      <c r="BS25" s="278">
        <f t="shared" si="20"/>
        <v>0</v>
      </c>
      <c r="BT25" s="278">
        <f t="shared" si="20"/>
        <v>0</v>
      </c>
      <c r="BU25" s="278">
        <f t="shared" si="20"/>
        <v>0</v>
      </c>
      <c r="BV25" s="278">
        <f t="shared" si="20"/>
        <v>0</v>
      </c>
      <c r="BW25" s="278">
        <f t="shared" si="20"/>
        <v>0</v>
      </c>
      <c r="BX25" s="278">
        <f t="shared" si="20"/>
        <v>0</v>
      </c>
      <c r="BY25" s="278">
        <f t="shared" si="20"/>
        <v>0</v>
      </c>
      <c r="BZ25" s="278">
        <f t="shared" si="20"/>
        <v>0</v>
      </c>
      <c r="CA25" s="278">
        <f t="shared" si="20"/>
        <v>0</v>
      </c>
      <c r="CB25" s="278">
        <f t="shared" si="20"/>
        <v>0</v>
      </c>
      <c r="CC25" s="278">
        <f t="shared" si="20"/>
        <v>0</v>
      </c>
      <c r="CD25" s="278">
        <f t="shared" si="20"/>
        <v>0</v>
      </c>
      <c r="CE25" s="278">
        <f t="shared" si="20"/>
        <v>0</v>
      </c>
      <c r="CF25" s="278">
        <f t="shared" si="20"/>
        <v>0</v>
      </c>
      <c r="CG25" s="278">
        <f t="shared" ref="CG25:DF25" si="21">$I$25</f>
        <v>0</v>
      </c>
      <c r="CH25" s="278">
        <f t="shared" si="21"/>
        <v>0</v>
      </c>
      <c r="CI25" s="278">
        <f t="shared" si="21"/>
        <v>0</v>
      </c>
      <c r="CJ25" s="278">
        <f t="shared" si="21"/>
        <v>0</v>
      </c>
      <c r="CK25" s="278">
        <f t="shared" si="21"/>
        <v>0</v>
      </c>
      <c r="CL25" s="278">
        <f t="shared" si="21"/>
        <v>0</v>
      </c>
      <c r="CM25" s="278">
        <f t="shared" si="21"/>
        <v>0</v>
      </c>
      <c r="CN25" s="278">
        <f t="shared" si="21"/>
        <v>0</v>
      </c>
      <c r="CO25" s="278">
        <f t="shared" si="21"/>
        <v>0</v>
      </c>
      <c r="CP25" s="278">
        <f t="shared" si="21"/>
        <v>0</v>
      </c>
      <c r="CQ25" s="278">
        <f t="shared" si="21"/>
        <v>0</v>
      </c>
      <c r="CR25" s="278">
        <f t="shared" si="21"/>
        <v>0</v>
      </c>
      <c r="CS25" s="278">
        <f t="shared" si="21"/>
        <v>0</v>
      </c>
      <c r="CT25" s="278">
        <f t="shared" si="21"/>
        <v>0</v>
      </c>
      <c r="CU25" s="278">
        <f t="shared" si="21"/>
        <v>0</v>
      </c>
      <c r="CV25" s="278">
        <f t="shared" si="21"/>
        <v>0</v>
      </c>
      <c r="CW25" s="278">
        <f t="shared" si="21"/>
        <v>0</v>
      </c>
      <c r="CX25" s="278">
        <f t="shared" si="21"/>
        <v>0</v>
      </c>
      <c r="CY25" s="278">
        <f t="shared" si="21"/>
        <v>0</v>
      </c>
      <c r="CZ25" s="278">
        <f t="shared" si="21"/>
        <v>0</v>
      </c>
      <c r="DA25" s="278">
        <f t="shared" si="21"/>
        <v>0</v>
      </c>
      <c r="DB25" s="278">
        <f t="shared" si="21"/>
        <v>0</v>
      </c>
      <c r="DC25" s="278">
        <f t="shared" si="21"/>
        <v>0</v>
      </c>
      <c r="DD25" s="278">
        <f t="shared" si="21"/>
        <v>0</v>
      </c>
      <c r="DE25" s="278">
        <f t="shared" si="21"/>
        <v>0</v>
      </c>
      <c r="DF25" s="278">
        <f t="shared" si="21"/>
        <v>0</v>
      </c>
    </row>
    <row r="26" spans="1:157" s="76" customFormat="1" ht="30" customHeight="1" x14ac:dyDescent="0.2">
      <c r="A26" s="58"/>
      <c r="B26" s="391"/>
      <c r="C26" s="697" t="s">
        <v>51</v>
      </c>
      <c r="D26" s="697"/>
      <c r="E26" s="697"/>
      <c r="F26" s="408">
        <v>0</v>
      </c>
      <c r="G26" s="58"/>
      <c r="H26" s="179"/>
      <c r="I26" s="243"/>
      <c r="J26" s="179"/>
      <c r="K26" s="244"/>
      <c r="O26" s="85"/>
      <c r="U26" s="244"/>
      <c r="Y26" s="85"/>
      <c r="AE26" s="244"/>
      <c r="AI26" s="85"/>
      <c r="AO26" s="244"/>
      <c r="AS26" s="85"/>
      <c r="AY26" s="244"/>
      <c r="BC26" s="85"/>
      <c r="BI26" s="244"/>
      <c r="BM26" s="85"/>
      <c r="BS26" s="244"/>
      <c r="BW26" s="85"/>
      <c r="CC26" s="244"/>
      <c r="CG26" s="85"/>
      <c r="CM26" s="244"/>
      <c r="CQ26" s="85"/>
      <c r="CW26" s="244"/>
      <c r="DA26" s="85"/>
    </row>
    <row r="27" spans="1:157" ht="33" customHeight="1" x14ac:dyDescent="0.2">
      <c r="A27" s="57"/>
      <c r="B27" s="63"/>
      <c r="C27" s="700"/>
      <c r="D27" s="700"/>
      <c r="E27" s="700"/>
      <c r="F27" s="200"/>
      <c r="G27" s="57"/>
      <c r="H27" s="57"/>
      <c r="I27" s="57"/>
      <c r="J27" s="181"/>
      <c r="K27" s="175"/>
      <c r="U27" s="175"/>
      <c r="Y27" s="85"/>
      <c r="AE27" s="175"/>
      <c r="AI27" s="85"/>
      <c r="AO27" s="175"/>
      <c r="AS27" s="85"/>
      <c r="AY27" s="175"/>
      <c r="BC27" s="85"/>
      <c r="BI27" s="175"/>
      <c r="BM27" s="85"/>
      <c r="BS27" s="175"/>
      <c r="BW27" s="85"/>
      <c r="CC27" s="175"/>
      <c r="CG27" s="85"/>
      <c r="CM27" s="175"/>
      <c r="CQ27" s="85"/>
      <c r="CW27" s="175"/>
      <c r="DA27" s="85"/>
    </row>
    <row r="28" spans="1:157" ht="27" customHeight="1" thickBot="1" x14ac:dyDescent="0.25">
      <c r="A28" s="57"/>
      <c r="B28" s="423" t="str">
        <f>Weighting!C13</f>
        <v>EN 4.1</v>
      </c>
      <c r="C28" s="705" t="s">
        <v>387</v>
      </c>
      <c r="D28" s="705"/>
      <c r="E28" s="705"/>
      <c r="F28" s="412" t="s">
        <v>246</v>
      </c>
      <c r="G28" s="57"/>
      <c r="H28" s="156">
        <f>H31*$G$124</f>
        <v>0</v>
      </c>
      <c r="I28" s="63"/>
      <c r="J28" s="181"/>
      <c r="K28" s="679" t="s">
        <v>409</v>
      </c>
      <c r="L28" s="679"/>
      <c r="M28" s="679"/>
      <c r="N28" s="679"/>
      <c r="O28" s="679"/>
      <c r="P28" s="679"/>
      <c r="Q28" s="679"/>
      <c r="R28" s="679"/>
      <c r="S28" s="679"/>
      <c r="T28" s="679"/>
      <c r="U28" s="679" t="s">
        <v>409</v>
      </c>
      <c r="V28" s="679"/>
      <c r="W28" s="679"/>
      <c r="X28" s="679"/>
      <c r="Y28" s="679"/>
      <c r="Z28" s="679"/>
      <c r="AA28" s="679"/>
      <c r="AB28" s="679"/>
      <c r="AC28" s="679"/>
      <c r="AD28" s="679"/>
      <c r="AE28" s="679" t="s">
        <v>409</v>
      </c>
      <c r="AF28" s="679"/>
      <c r="AG28" s="679"/>
      <c r="AH28" s="679"/>
      <c r="AI28" s="679"/>
      <c r="AJ28" s="679"/>
      <c r="AK28" s="679"/>
      <c r="AL28" s="679"/>
      <c r="AM28" s="679"/>
      <c r="AN28" s="679"/>
      <c r="AO28" s="679" t="s">
        <v>409</v>
      </c>
      <c r="AP28" s="679"/>
      <c r="AQ28" s="679"/>
      <c r="AR28" s="679"/>
      <c r="AS28" s="679"/>
      <c r="AT28" s="679"/>
      <c r="AU28" s="679"/>
      <c r="AV28" s="679"/>
      <c r="AW28" s="679"/>
      <c r="AX28" s="679"/>
      <c r="AY28" s="679" t="s">
        <v>409</v>
      </c>
      <c r="AZ28" s="679"/>
      <c r="BA28" s="679"/>
      <c r="BB28" s="679"/>
      <c r="BC28" s="679"/>
      <c r="BD28" s="679"/>
      <c r="BE28" s="679"/>
      <c r="BF28" s="679"/>
      <c r="BG28" s="679"/>
      <c r="BH28" s="679"/>
      <c r="BI28" s="679" t="s">
        <v>409</v>
      </c>
      <c r="BJ28" s="679"/>
      <c r="BK28" s="679"/>
      <c r="BL28" s="679"/>
      <c r="BM28" s="679"/>
      <c r="BN28" s="679"/>
      <c r="BO28" s="679"/>
      <c r="BP28" s="679"/>
      <c r="BQ28" s="679"/>
      <c r="BR28" s="679"/>
      <c r="BS28" s="679" t="s">
        <v>409</v>
      </c>
      <c r="BT28" s="679"/>
      <c r="BU28" s="679"/>
      <c r="BV28" s="679"/>
      <c r="BW28" s="679"/>
      <c r="BX28" s="679"/>
      <c r="BY28" s="679"/>
      <c r="BZ28" s="679"/>
      <c r="CA28" s="679"/>
      <c r="CB28" s="679"/>
      <c r="CC28" s="679" t="s">
        <v>409</v>
      </c>
      <c r="CD28" s="679"/>
      <c r="CE28" s="679"/>
      <c r="CF28" s="679"/>
      <c r="CG28" s="679"/>
      <c r="CH28" s="679"/>
      <c r="CI28" s="679"/>
      <c r="CJ28" s="679"/>
      <c r="CK28" s="679"/>
      <c r="CL28" s="679"/>
      <c r="CM28" s="679" t="s">
        <v>409</v>
      </c>
      <c r="CN28" s="679"/>
      <c r="CO28" s="679"/>
      <c r="CP28" s="679"/>
      <c r="CQ28" s="679"/>
      <c r="CR28" s="679"/>
      <c r="CS28" s="679"/>
      <c r="CT28" s="679"/>
      <c r="CU28" s="679"/>
      <c r="CV28" s="679"/>
      <c r="CW28" s="679" t="s">
        <v>409</v>
      </c>
      <c r="CX28" s="679"/>
      <c r="CY28" s="679"/>
      <c r="CZ28" s="679"/>
      <c r="DA28" s="679"/>
      <c r="DB28" s="679"/>
      <c r="DC28" s="679"/>
      <c r="DD28" s="679"/>
      <c r="DE28" s="679"/>
      <c r="DF28" s="679"/>
    </row>
    <row r="29" spans="1:157" ht="20.25" customHeight="1" thickBot="1" x14ac:dyDescent="0.25">
      <c r="A29" s="57"/>
      <c r="B29" s="413"/>
      <c r="C29" s="388"/>
      <c r="D29" s="388"/>
      <c r="E29" s="388"/>
      <c r="F29" s="414"/>
      <c r="G29" s="57"/>
      <c r="H29" s="156"/>
      <c r="I29" s="63"/>
      <c r="J29" s="250"/>
      <c r="K29" s="205">
        <v>0</v>
      </c>
      <c r="L29" s="205">
        <v>0</v>
      </c>
      <c r="M29" s="205">
        <v>0</v>
      </c>
      <c r="N29" s="205">
        <v>0</v>
      </c>
      <c r="O29" s="205">
        <v>0</v>
      </c>
      <c r="P29" s="205">
        <v>0</v>
      </c>
      <c r="Q29" s="205">
        <v>0</v>
      </c>
      <c r="R29" s="205">
        <v>0</v>
      </c>
      <c r="S29" s="205">
        <v>0</v>
      </c>
      <c r="T29" s="205">
        <v>0</v>
      </c>
      <c r="U29" s="205">
        <v>0</v>
      </c>
      <c r="V29" s="205">
        <v>0</v>
      </c>
      <c r="W29" s="205">
        <v>0</v>
      </c>
      <c r="X29" s="205">
        <v>0</v>
      </c>
      <c r="Y29" s="205">
        <v>0</v>
      </c>
      <c r="Z29" s="205">
        <v>0</v>
      </c>
      <c r="AA29" s="205">
        <v>0</v>
      </c>
      <c r="AB29" s="205">
        <v>0</v>
      </c>
      <c r="AC29" s="205">
        <v>0</v>
      </c>
      <c r="AD29" s="205">
        <v>0</v>
      </c>
      <c r="AE29" s="205">
        <v>0</v>
      </c>
      <c r="AF29" s="205">
        <v>0</v>
      </c>
      <c r="AG29" s="205">
        <v>0</v>
      </c>
      <c r="AH29" s="205">
        <v>0</v>
      </c>
      <c r="AI29" s="205">
        <v>0</v>
      </c>
      <c r="AJ29" s="205">
        <v>0</v>
      </c>
      <c r="AK29" s="205">
        <v>0</v>
      </c>
      <c r="AL29" s="205">
        <v>0</v>
      </c>
      <c r="AM29" s="205">
        <v>0</v>
      </c>
      <c r="AN29" s="205">
        <v>0</v>
      </c>
      <c r="AO29" s="205">
        <v>0</v>
      </c>
      <c r="AP29" s="205">
        <v>0</v>
      </c>
      <c r="AQ29" s="205">
        <v>0</v>
      </c>
      <c r="AR29" s="205">
        <v>0</v>
      </c>
      <c r="AS29" s="205">
        <v>0</v>
      </c>
      <c r="AT29" s="205">
        <v>0</v>
      </c>
      <c r="AU29" s="205">
        <v>0</v>
      </c>
      <c r="AV29" s="205">
        <v>0</v>
      </c>
      <c r="AW29" s="205">
        <v>0</v>
      </c>
      <c r="AX29" s="205">
        <v>0</v>
      </c>
      <c r="AY29" s="205">
        <v>0</v>
      </c>
      <c r="AZ29" s="205">
        <v>0</v>
      </c>
      <c r="BA29" s="205">
        <v>0</v>
      </c>
      <c r="BB29" s="205">
        <v>0</v>
      </c>
      <c r="BC29" s="205">
        <v>0</v>
      </c>
      <c r="BD29" s="205">
        <v>0</v>
      </c>
      <c r="BE29" s="205">
        <v>0</v>
      </c>
      <c r="BF29" s="205">
        <v>0</v>
      </c>
      <c r="BG29" s="205">
        <v>0</v>
      </c>
      <c r="BH29" s="205">
        <v>0</v>
      </c>
      <c r="BI29" s="205">
        <v>0</v>
      </c>
      <c r="BJ29" s="205">
        <v>0</v>
      </c>
      <c r="BK29" s="205">
        <v>0</v>
      </c>
      <c r="BL29" s="205">
        <v>0</v>
      </c>
      <c r="BM29" s="205">
        <v>0</v>
      </c>
      <c r="BN29" s="205">
        <v>0</v>
      </c>
      <c r="BO29" s="205">
        <v>0</v>
      </c>
      <c r="BP29" s="205">
        <v>0</v>
      </c>
      <c r="BQ29" s="205">
        <v>0</v>
      </c>
      <c r="BR29" s="205">
        <v>0</v>
      </c>
      <c r="BS29" s="205">
        <v>0</v>
      </c>
      <c r="BT29" s="205">
        <v>0</v>
      </c>
      <c r="BU29" s="205">
        <v>0</v>
      </c>
      <c r="BV29" s="205">
        <v>0</v>
      </c>
      <c r="BW29" s="205">
        <v>0</v>
      </c>
      <c r="BX29" s="205">
        <v>0</v>
      </c>
      <c r="BY29" s="205">
        <v>0</v>
      </c>
      <c r="BZ29" s="205">
        <v>0</v>
      </c>
      <c r="CA29" s="205">
        <v>0</v>
      </c>
      <c r="CB29" s="205">
        <v>0</v>
      </c>
      <c r="CC29" s="205">
        <v>0</v>
      </c>
      <c r="CD29" s="205">
        <v>0</v>
      </c>
      <c r="CE29" s="205">
        <v>0</v>
      </c>
      <c r="CF29" s="205">
        <v>0</v>
      </c>
      <c r="CG29" s="205">
        <v>0</v>
      </c>
      <c r="CH29" s="205">
        <v>0</v>
      </c>
      <c r="CI29" s="205">
        <v>0</v>
      </c>
      <c r="CJ29" s="205">
        <v>0</v>
      </c>
      <c r="CK29" s="205">
        <v>0</v>
      </c>
      <c r="CL29" s="205">
        <v>0</v>
      </c>
      <c r="CM29" s="205">
        <v>0</v>
      </c>
      <c r="CN29" s="205">
        <v>0</v>
      </c>
      <c r="CO29" s="205">
        <v>0</v>
      </c>
      <c r="CP29" s="205">
        <v>0</v>
      </c>
      <c r="CQ29" s="205">
        <v>0</v>
      </c>
      <c r="CR29" s="205">
        <v>0</v>
      </c>
      <c r="CS29" s="205">
        <v>0</v>
      </c>
      <c r="CT29" s="205">
        <v>0</v>
      </c>
      <c r="CU29" s="205">
        <v>0</v>
      </c>
      <c r="CV29" s="205">
        <v>0</v>
      </c>
      <c r="CW29" s="205">
        <v>0</v>
      </c>
      <c r="CX29" s="205">
        <v>0</v>
      </c>
      <c r="CY29" s="205">
        <v>0</v>
      </c>
      <c r="CZ29" s="205">
        <v>0</v>
      </c>
      <c r="DA29" s="205">
        <v>0</v>
      </c>
      <c r="DB29" s="205">
        <v>0</v>
      </c>
      <c r="DC29" s="205">
        <v>0</v>
      </c>
      <c r="DD29" s="205">
        <v>0</v>
      </c>
      <c r="DE29" s="205">
        <v>0</v>
      </c>
      <c r="DF29" s="205">
        <v>0</v>
      </c>
    </row>
    <row r="30" spans="1:157" ht="11" customHeight="1" x14ac:dyDescent="0.2">
      <c r="A30" s="57"/>
      <c r="B30" s="413"/>
      <c r="C30" s="388"/>
      <c r="D30" s="388"/>
      <c r="E30" s="388"/>
      <c r="F30" s="414"/>
      <c r="G30" s="57"/>
      <c r="H30" s="156"/>
      <c r="I30" s="63"/>
      <c r="J30" s="250"/>
      <c r="K30" s="274">
        <f t="shared" ref="K30:AP30" si="22">K31*$G$124</f>
        <v>0</v>
      </c>
      <c r="L30" s="274">
        <f t="shared" si="22"/>
        <v>0</v>
      </c>
      <c r="M30" s="274">
        <f t="shared" si="22"/>
        <v>0</v>
      </c>
      <c r="N30" s="274">
        <f t="shared" si="22"/>
        <v>0</v>
      </c>
      <c r="O30" s="274">
        <f t="shared" si="22"/>
        <v>0</v>
      </c>
      <c r="P30" s="274">
        <f t="shared" si="22"/>
        <v>0</v>
      </c>
      <c r="Q30" s="274">
        <f t="shared" si="22"/>
        <v>0</v>
      </c>
      <c r="R30" s="274">
        <f t="shared" si="22"/>
        <v>0</v>
      </c>
      <c r="S30" s="274">
        <f t="shared" si="22"/>
        <v>0</v>
      </c>
      <c r="T30" s="274">
        <f t="shared" si="22"/>
        <v>0</v>
      </c>
      <c r="U30" s="274">
        <f t="shared" si="22"/>
        <v>0</v>
      </c>
      <c r="V30" s="274">
        <f t="shared" si="22"/>
        <v>0</v>
      </c>
      <c r="W30" s="274">
        <f t="shared" si="22"/>
        <v>0</v>
      </c>
      <c r="X30" s="274">
        <f t="shared" si="22"/>
        <v>0</v>
      </c>
      <c r="Y30" s="274">
        <f t="shared" si="22"/>
        <v>0</v>
      </c>
      <c r="Z30" s="274">
        <f t="shared" si="22"/>
        <v>0</v>
      </c>
      <c r="AA30" s="274">
        <f t="shared" si="22"/>
        <v>0</v>
      </c>
      <c r="AB30" s="274">
        <f t="shared" si="22"/>
        <v>0</v>
      </c>
      <c r="AC30" s="274">
        <f t="shared" si="22"/>
        <v>0</v>
      </c>
      <c r="AD30" s="274">
        <f t="shared" si="22"/>
        <v>0</v>
      </c>
      <c r="AE30" s="274">
        <f t="shared" si="22"/>
        <v>0</v>
      </c>
      <c r="AF30" s="274">
        <f t="shared" si="22"/>
        <v>0</v>
      </c>
      <c r="AG30" s="274">
        <f t="shared" si="22"/>
        <v>0</v>
      </c>
      <c r="AH30" s="274">
        <f t="shared" si="22"/>
        <v>0</v>
      </c>
      <c r="AI30" s="274">
        <f t="shared" si="22"/>
        <v>0</v>
      </c>
      <c r="AJ30" s="274">
        <f t="shared" si="22"/>
        <v>0</v>
      </c>
      <c r="AK30" s="274">
        <f t="shared" si="22"/>
        <v>0</v>
      </c>
      <c r="AL30" s="274">
        <f t="shared" si="22"/>
        <v>0</v>
      </c>
      <c r="AM30" s="274">
        <f t="shared" si="22"/>
        <v>0</v>
      </c>
      <c r="AN30" s="274">
        <f t="shared" si="22"/>
        <v>0</v>
      </c>
      <c r="AO30" s="274">
        <f t="shared" si="22"/>
        <v>0</v>
      </c>
      <c r="AP30" s="274">
        <f t="shared" si="22"/>
        <v>0</v>
      </c>
      <c r="AQ30" s="274">
        <f t="shared" ref="AQ30:BV30" si="23">AQ31*$G$124</f>
        <v>0</v>
      </c>
      <c r="AR30" s="274">
        <f t="shared" si="23"/>
        <v>0</v>
      </c>
      <c r="AS30" s="274">
        <f t="shared" si="23"/>
        <v>0</v>
      </c>
      <c r="AT30" s="274">
        <f t="shared" si="23"/>
        <v>0</v>
      </c>
      <c r="AU30" s="274">
        <f t="shared" si="23"/>
        <v>0</v>
      </c>
      <c r="AV30" s="274">
        <f t="shared" si="23"/>
        <v>0</v>
      </c>
      <c r="AW30" s="274">
        <f t="shared" si="23"/>
        <v>0</v>
      </c>
      <c r="AX30" s="274">
        <f t="shared" si="23"/>
        <v>0</v>
      </c>
      <c r="AY30" s="274">
        <f t="shared" si="23"/>
        <v>0</v>
      </c>
      <c r="AZ30" s="274">
        <f t="shared" si="23"/>
        <v>0</v>
      </c>
      <c r="BA30" s="274">
        <f t="shared" si="23"/>
        <v>0</v>
      </c>
      <c r="BB30" s="274">
        <f t="shared" si="23"/>
        <v>0</v>
      </c>
      <c r="BC30" s="274">
        <f t="shared" si="23"/>
        <v>0</v>
      </c>
      <c r="BD30" s="274">
        <f t="shared" si="23"/>
        <v>0</v>
      </c>
      <c r="BE30" s="274">
        <f t="shared" si="23"/>
        <v>0</v>
      </c>
      <c r="BF30" s="274">
        <f t="shared" si="23"/>
        <v>0</v>
      </c>
      <c r="BG30" s="274">
        <f t="shared" si="23"/>
        <v>0</v>
      </c>
      <c r="BH30" s="274">
        <f t="shared" si="23"/>
        <v>0</v>
      </c>
      <c r="BI30" s="274">
        <f t="shared" si="23"/>
        <v>0</v>
      </c>
      <c r="BJ30" s="274">
        <f t="shared" si="23"/>
        <v>0</v>
      </c>
      <c r="BK30" s="274">
        <f t="shared" si="23"/>
        <v>0</v>
      </c>
      <c r="BL30" s="274">
        <f t="shared" si="23"/>
        <v>0</v>
      </c>
      <c r="BM30" s="274">
        <f t="shared" si="23"/>
        <v>0</v>
      </c>
      <c r="BN30" s="274">
        <f t="shared" si="23"/>
        <v>0</v>
      </c>
      <c r="BO30" s="274">
        <f t="shared" si="23"/>
        <v>0</v>
      </c>
      <c r="BP30" s="274">
        <f t="shared" si="23"/>
        <v>0</v>
      </c>
      <c r="BQ30" s="274">
        <f t="shared" si="23"/>
        <v>0</v>
      </c>
      <c r="BR30" s="274">
        <f t="shared" si="23"/>
        <v>0</v>
      </c>
      <c r="BS30" s="274">
        <f t="shared" si="23"/>
        <v>0</v>
      </c>
      <c r="BT30" s="274">
        <f t="shared" si="23"/>
        <v>0</v>
      </c>
      <c r="BU30" s="274">
        <f t="shared" si="23"/>
        <v>0</v>
      </c>
      <c r="BV30" s="274">
        <f t="shared" si="23"/>
        <v>0</v>
      </c>
      <c r="BW30" s="274">
        <f t="shared" ref="BW30:DB30" si="24">BW31*$G$124</f>
        <v>0</v>
      </c>
      <c r="BX30" s="274">
        <f t="shared" si="24"/>
        <v>0</v>
      </c>
      <c r="BY30" s="274">
        <f t="shared" si="24"/>
        <v>0</v>
      </c>
      <c r="BZ30" s="274">
        <f t="shared" si="24"/>
        <v>0</v>
      </c>
      <c r="CA30" s="274">
        <f t="shared" si="24"/>
        <v>0</v>
      </c>
      <c r="CB30" s="274">
        <f t="shared" si="24"/>
        <v>0</v>
      </c>
      <c r="CC30" s="274">
        <f t="shared" si="24"/>
        <v>0</v>
      </c>
      <c r="CD30" s="274">
        <f t="shared" si="24"/>
        <v>0</v>
      </c>
      <c r="CE30" s="274">
        <f t="shared" si="24"/>
        <v>0</v>
      </c>
      <c r="CF30" s="274">
        <f t="shared" si="24"/>
        <v>0</v>
      </c>
      <c r="CG30" s="274">
        <f t="shared" si="24"/>
        <v>0</v>
      </c>
      <c r="CH30" s="274">
        <f t="shared" si="24"/>
        <v>0</v>
      </c>
      <c r="CI30" s="274">
        <f t="shared" si="24"/>
        <v>0</v>
      </c>
      <c r="CJ30" s="274">
        <f t="shared" si="24"/>
        <v>0</v>
      </c>
      <c r="CK30" s="274">
        <f t="shared" si="24"/>
        <v>0</v>
      </c>
      <c r="CL30" s="274">
        <f t="shared" si="24"/>
        <v>0</v>
      </c>
      <c r="CM30" s="274">
        <f t="shared" si="24"/>
        <v>0</v>
      </c>
      <c r="CN30" s="274">
        <f t="shared" si="24"/>
        <v>0</v>
      </c>
      <c r="CO30" s="274">
        <f t="shared" si="24"/>
        <v>0</v>
      </c>
      <c r="CP30" s="274">
        <f t="shared" si="24"/>
        <v>0</v>
      </c>
      <c r="CQ30" s="274">
        <f t="shared" si="24"/>
        <v>0</v>
      </c>
      <c r="CR30" s="274">
        <f t="shared" si="24"/>
        <v>0</v>
      </c>
      <c r="CS30" s="274">
        <f t="shared" si="24"/>
        <v>0</v>
      </c>
      <c r="CT30" s="274">
        <f t="shared" si="24"/>
        <v>0</v>
      </c>
      <c r="CU30" s="274">
        <f t="shared" si="24"/>
        <v>0</v>
      </c>
      <c r="CV30" s="274">
        <f t="shared" si="24"/>
        <v>0</v>
      </c>
      <c r="CW30" s="274">
        <f t="shared" si="24"/>
        <v>0</v>
      </c>
      <c r="CX30" s="274">
        <f t="shared" si="24"/>
        <v>0</v>
      </c>
      <c r="CY30" s="274">
        <f t="shared" si="24"/>
        <v>0</v>
      </c>
      <c r="CZ30" s="274">
        <f t="shared" si="24"/>
        <v>0</v>
      </c>
      <c r="DA30" s="274">
        <f t="shared" si="24"/>
        <v>0</v>
      </c>
      <c r="DB30" s="274">
        <f t="shared" si="24"/>
        <v>0</v>
      </c>
      <c r="DC30" s="274">
        <f t="shared" ref="DC30:DF30" si="25">DC31*$G$124</f>
        <v>0</v>
      </c>
      <c r="DD30" s="274">
        <f t="shared" si="25"/>
        <v>0</v>
      </c>
      <c r="DE30" s="274">
        <f t="shared" si="25"/>
        <v>0</v>
      </c>
      <c r="DF30" s="274">
        <f t="shared" si="25"/>
        <v>0</v>
      </c>
    </row>
    <row r="31" spans="1:157" ht="42.75" customHeight="1" x14ac:dyDescent="0.2">
      <c r="A31" s="57"/>
      <c r="B31" s="415"/>
      <c r="C31" s="416" t="s">
        <v>407</v>
      </c>
      <c r="D31" s="417"/>
      <c r="E31" s="418" t="s">
        <v>408</v>
      </c>
      <c r="F31" s="419">
        <f>IFERROR(AVERAGEIF(K29:DF29,"&lt;&gt;0"),0)</f>
        <v>0</v>
      </c>
      <c r="G31" s="57"/>
      <c r="H31" s="156">
        <f>I31</f>
        <v>0</v>
      </c>
      <c r="I31" s="109">
        <f>IF(AND(F31=0),0,IF(AND(F31&lt;=80),100,IF(AND(F31&lt;=90),90,IF(AND(F31&lt;=105),75,IF(AND(F31&lt;=110),50,IF(AND(F31&gt;110),0)*0)))))</f>
        <v>0</v>
      </c>
      <c r="J31" s="181"/>
      <c r="K31" s="278">
        <f t="shared" ref="K31:T31" si="26">IF(AND(K29=0),0,IF(AND(K29&lt;=80),100,IF(AND(K29&lt;=90),90,IF(AND(K29&lt;=105),75,IF(AND(K29&lt;=110),50,IF(AND(K29&gt;110),0)*0)))))</f>
        <v>0</v>
      </c>
      <c r="L31" s="278">
        <f t="shared" si="26"/>
        <v>0</v>
      </c>
      <c r="M31" s="278">
        <f t="shared" si="26"/>
        <v>0</v>
      </c>
      <c r="N31" s="278">
        <f t="shared" si="26"/>
        <v>0</v>
      </c>
      <c r="O31" s="278">
        <f t="shared" si="26"/>
        <v>0</v>
      </c>
      <c r="P31" s="278">
        <f t="shared" si="26"/>
        <v>0</v>
      </c>
      <c r="Q31" s="278">
        <f t="shared" si="26"/>
        <v>0</v>
      </c>
      <c r="R31" s="278">
        <f t="shared" si="26"/>
        <v>0</v>
      </c>
      <c r="S31" s="278">
        <f t="shared" si="26"/>
        <v>0</v>
      </c>
      <c r="T31" s="278">
        <f t="shared" si="26"/>
        <v>0</v>
      </c>
      <c r="U31" s="278">
        <f t="shared" ref="U31:AX31" si="27">IF(AND(U29=0),0,IF(AND(U29&lt;=80),100,IF(AND(U29&lt;=90),90,IF(AND(U29&lt;=105),75,IF(AND(U29&lt;=110),50,IF(AND(U29&gt;110),0)*0)))))</f>
        <v>0</v>
      </c>
      <c r="V31" s="278">
        <f t="shared" si="27"/>
        <v>0</v>
      </c>
      <c r="W31" s="278">
        <f t="shared" si="27"/>
        <v>0</v>
      </c>
      <c r="X31" s="278">
        <f t="shared" si="27"/>
        <v>0</v>
      </c>
      <c r="Y31" s="278">
        <f t="shared" si="27"/>
        <v>0</v>
      </c>
      <c r="Z31" s="278">
        <f t="shared" si="27"/>
        <v>0</v>
      </c>
      <c r="AA31" s="278">
        <f t="shared" si="27"/>
        <v>0</v>
      </c>
      <c r="AB31" s="278">
        <f t="shared" si="27"/>
        <v>0</v>
      </c>
      <c r="AC31" s="278">
        <f t="shared" si="27"/>
        <v>0</v>
      </c>
      <c r="AD31" s="278">
        <f t="shared" si="27"/>
        <v>0</v>
      </c>
      <c r="AE31" s="278">
        <f t="shared" si="27"/>
        <v>0</v>
      </c>
      <c r="AF31" s="278">
        <f t="shared" si="27"/>
        <v>0</v>
      </c>
      <c r="AG31" s="278">
        <f t="shared" si="27"/>
        <v>0</v>
      </c>
      <c r="AH31" s="278">
        <f t="shared" si="27"/>
        <v>0</v>
      </c>
      <c r="AI31" s="278">
        <f t="shared" si="27"/>
        <v>0</v>
      </c>
      <c r="AJ31" s="278">
        <f t="shared" si="27"/>
        <v>0</v>
      </c>
      <c r="AK31" s="278">
        <f t="shared" si="27"/>
        <v>0</v>
      </c>
      <c r="AL31" s="278">
        <f t="shared" si="27"/>
        <v>0</v>
      </c>
      <c r="AM31" s="278">
        <f t="shared" si="27"/>
        <v>0</v>
      </c>
      <c r="AN31" s="278">
        <f t="shared" si="27"/>
        <v>0</v>
      </c>
      <c r="AO31" s="278">
        <f t="shared" si="27"/>
        <v>0</v>
      </c>
      <c r="AP31" s="278">
        <f t="shared" si="27"/>
        <v>0</v>
      </c>
      <c r="AQ31" s="278">
        <f t="shared" si="27"/>
        <v>0</v>
      </c>
      <c r="AR31" s="278">
        <f t="shared" si="27"/>
        <v>0</v>
      </c>
      <c r="AS31" s="278">
        <f t="shared" si="27"/>
        <v>0</v>
      </c>
      <c r="AT31" s="278">
        <f t="shared" si="27"/>
        <v>0</v>
      </c>
      <c r="AU31" s="278">
        <f t="shared" si="27"/>
        <v>0</v>
      </c>
      <c r="AV31" s="278">
        <f t="shared" si="27"/>
        <v>0</v>
      </c>
      <c r="AW31" s="278">
        <f t="shared" si="27"/>
        <v>0</v>
      </c>
      <c r="AX31" s="278">
        <f t="shared" si="27"/>
        <v>0</v>
      </c>
      <c r="AY31" s="278">
        <f t="shared" ref="AY31:CV31" si="28">IF(AND(AY29=0),0,IF(AND(AY29&lt;=80),100,IF(AND(AY29&lt;=90),90,IF(AND(AY29&lt;=105),75,IF(AND(AY29&lt;=110),50,IF(AND(AY29&gt;110),0)*0)))))</f>
        <v>0</v>
      </c>
      <c r="AZ31" s="278">
        <f t="shared" si="28"/>
        <v>0</v>
      </c>
      <c r="BA31" s="278">
        <f t="shared" si="28"/>
        <v>0</v>
      </c>
      <c r="BB31" s="278">
        <f t="shared" si="28"/>
        <v>0</v>
      </c>
      <c r="BC31" s="278">
        <f t="shared" si="28"/>
        <v>0</v>
      </c>
      <c r="BD31" s="278">
        <f t="shared" si="28"/>
        <v>0</v>
      </c>
      <c r="BE31" s="278">
        <f t="shared" si="28"/>
        <v>0</v>
      </c>
      <c r="BF31" s="278">
        <f t="shared" si="28"/>
        <v>0</v>
      </c>
      <c r="BG31" s="278">
        <f t="shared" si="28"/>
        <v>0</v>
      </c>
      <c r="BH31" s="278">
        <f t="shared" si="28"/>
        <v>0</v>
      </c>
      <c r="BI31" s="278">
        <f t="shared" si="28"/>
        <v>0</v>
      </c>
      <c r="BJ31" s="278">
        <f t="shared" si="28"/>
        <v>0</v>
      </c>
      <c r="BK31" s="278">
        <f t="shared" si="28"/>
        <v>0</v>
      </c>
      <c r="BL31" s="278">
        <f t="shared" si="28"/>
        <v>0</v>
      </c>
      <c r="BM31" s="278">
        <f t="shared" si="28"/>
        <v>0</v>
      </c>
      <c r="BN31" s="278">
        <f t="shared" si="28"/>
        <v>0</v>
      </c>
      <c r="BO31" s="278">
        <f t="shared" si="28"/>
        <v>0</v>
      </c>
      <c r="BP31" s="278">
        <f t="shared" si="28"/>
        <v>0</v>
      </c>
      <c r="BQ31" s="278">
        <f t="shared" si="28"/>
        <v>0</v>
      </c>
      <c r="BR31" s="278">
        <f t="shared" si="28"/>
        <v>0</v>
      </c>
      <c r="BS31" s="278">
        <f t="shared" si="28"/>
        <v>0</v>
      </c>
      <c r="BT31" s="278">
        <f t="shared" si="28"/>
        <v>0</v>
      </c>
      <c r="BU31" s="278">
        <f t="shared" si="28"/>
        <v>0</v>
      </c>
      <c r="BV31" s="278">
        <f t="shared" si="28"/>
        <v>0</v>
      </c>
      <c r="BW31" s="278">
        <f t="shared" si="28"/>
        <v>0</v>
      </c>
      <c r="BX31" s="278">
        <f t="shared" si="28"/>
        <v>0</v>
      </c>
      <c r="BY31" s="278">
        <f t="shared" si="28"/>
        <v>0</v>
      </c>
      <c r="BZ31" s="278">
        <f t="shared" si="28"/>
        <v>0</v>
      </c>
      <c r="CA31" s="278">
        <f t="shared" si="28"/>
        <v>0</v>
      </c>
      <c r="CB31" s="278">
        <f t="shared" si="28"/>
        <v>0</v>
      </c>
      <c r="CC31" s="278">
        <f t="shared" si="28"/>
        <v>0</v>
      </c>
      <c r="CD31" s="278">
        <f t="shared" si="28"/>
        <v>0</v>
      </c>
      <c r="CE31" s="278">
        <f t="shared" si="28"/>
        <v>0</v>
      </c>
      <c r="CF31" s="278">
        <f t="shared" si="28"/>
        <v>0</v>
      </c>
      <c r="CG31" s="278">
        <f t="shared" si="28"/>
        <v>0</v>
      </c>
      <c r="CH31" s="278">
        <f t="shared" si="28"/>
        <v>0</v>
      </c>
      <c r="CI31" s="278">
        <f t="shared" si="28"/>
        <v>0</v>
      </c>
      <c r="CJ31" s="278">
        <f t="shared" si="28"/>
        <v>0</v>
      </c>
      <c r="CK31" s="278">
        <f t="shared" si="28"/>
        <v>0</v>
      </c>
      <c r="CL31" s="278">
        <f t="shared" si="28"/>
        <v>0</v>
      </c>
      <c r="CM31" s="278">
        <f t="shared" si="28"/>
        <v>0</v>
      </c>
      <c r="CN31" s="278">
        <f t="shared" si="28"/>
        <v>0</v>
      </c>
      <c r="CO31" s="278">
        <f t="shared" si="28"/>
        <v>0</v>
      </c>
      <c r="CP31" s="278">
        <f t="shared" si="28"/>
        <v>0</v>
      </c>
      <c r="CQ31" s="278">
        <f t="shared" si="28"/>
        <v>0</v>
      </c>
      <c r="CR31" s="278">
        <f t="shared" si="28"/>
        <v>0</v>
      </c>
      <c r="CS31" s="278">
        <f t="shared" si="28"/>
        <v>0</v>
      </c>
      <c r="CT31" s="278">
        <f t="shared" si="28"/>
        <v>0</v>
      </c>
      <c r="CU31" s="278">
        <f t="shared" si="28"/>
        <v>0</v>
      </c>
      <c r="CV31" s="278">
        <f t="shared" si="28"/>
        <v>0</v>
      </c>
      <c r="CW31" s="278">
        <f t="shared" ref="CW31:DF31" si="29">IF(AND(CW29=0),0,IF(AND(CW29&lt;=80),100,IF(AND(CW29&lt;=90),90,IF(AND(CW29&lt;=105),75,IF(AND(CW29&lt;=110),50,IF(AND(CW29&gt;110),0)*0)))))</f>
        <v>0</v>
      </c>
      <c r="CX31" s="278">
        <f t="shared" si="29"/>
        <v>0</v>
      </c>
      <c r="CY31" s="278">
        <f t="shared" si="29"/>
        <v>0</v>
      </c>
      <c r="CZ31" s="278">
        <f t="shared" si="29"/>
        <v>0</v>
      </c>
      <c r="DA31" s="278">
        <f t="shared" si="29"/>
        <v>0</v>
      </c>
      <c r="DB31" s="278">
        <f t="shared" si="29"/>
        <v>0</v>
      </c>
      <c r="DC31" s="278">
        <f t="shared" si="29"/>
        <v>0</v>
      </c>
      <c r="DD31" s="278">
        <f t="shared" si="29"/>
        <v>0</v>
      </c>
      <c r="DE31" s="278">
        <f t="shared" si="29"/>
        <v>0</v>
      </c>
      <c r="DF31" s="278">
        <f t="shared" si="29"/>
        <v>0</v>
      </c>
    </row>
    <row r="32" spans="1:157" s="76" customFormat="1" ht="15" customHeight="1" x14ac:dyDescent="0.2">
      <c r="A32" s="58"/>
      <c r="B32" s="391"/>
      <c r="C32" s="709"/>
      <c r="D32" s="709"/>
      <c r="E32" s="709"/>
      <c r="F32" s="160"/>
      <c r="G32" s="58"/>
      <c r="H32" s="179"/>
      <c r="I32" s="66"/>
      <c r="J32" s="179"/>
      <c r="K32" s="244"/>
      <c r="O32" s="85"/>
      <c r="P32" s="85"/>
      <c r="Q32" s="85"/>
      <c r="U32" s="244"/>
      <c r="Y32" s="85"/>
      <c r="Z32" s="85"/>
      <c r="AA32" s="85"/>
      <c r="AE32" s="244"/>
      <c r="AI32" s="85"/>
      <c r="AJ32" s="85"/>
      <c r="AK32" s="85"/>
      <c r="AO32" s="244"/>
      <c r="AS32" s="85"/>
      <c r="AT32" s="85"/>
      <c r="AU32" s="85"/>
      <c r="AY32" s="244"/>
      <c r="BC32" s="85"/>
      <c r="BD32" s="85"/>
      <c r="BE32" s="85"/>
      <c r="BI32" s="244"/>
      <c r="BM32" s="85"/>
      <c r="BN32" s="85"/>
      <c r="BO32" s="85"/>
      <c r="BS32" s="244"/>
      <c r="BW32" s="85"/>
      <c r="BX32" s="85"/>
      <c r="BY32" s="85"/>
      <c r="CC32" s="244"/>
      <c r="CG32" s="85"/>
      <c r="CH32" s="85"/>
      <c r="CI32" s="85"/>
      <c r="CM32" s="244"/>
      <c r="CQ32" s="85"/>
      <c r="CR32" s="85"/>
      <c r="CS32" s="85"/>
      <c r="CW32" s="244"/>
      <c r="DA32" s="85"/>
      <c r="DB32" s="85"/>
      <c r="DC32" s="85"/>
    </row>
    <row r="33" spans="1:110" ht="27" customHeight="1" x14ac:dyDescent="0.2">
      <c r="A33" s="57"/>
      <c r="B33" s="521" t="str">
        <f>Weighting!C14</f>
        <v>EN 4.2</v>
      </c>
      <c r="C33" s="704" t="s">
        <v>118</v>
      </c>
      <c r="D33" s="704"/>
      <c r="E33" s="704"/>
      <c r="F33" s="420" t="s">
        <v>246</v>
      </c>
      <c r="G33" s="57"/>
      <c r="H33" s="60">
        <f>H34*$G$125</f>
        <v>0</v>
      </c>
      <c r="I33" s="66"/>
      <c r="J33" s="181"/>
      <c r="K33" s="273">
        <f t="shared" ref="K33:AP33" si="30">K34*$G$125</f>
        <v>0</v>
      </c>
      <c r="L33" s="273">
        <f t="shared" si="30"/>
        <v>0</v>
      </c>
      <c r="M33" s="273">
        <f t="shared" si="30"/>
        <v>0</v>
      </c>
      <c r="N33" s="273">
        <f t="shared" si="30"/>
        <v>0</v>
      </c>
      <c r="O33" s="273">
        <f t="shared" si="30"/>
        <v>0</v>
      </c>
      <c r="P33" s="273">
        <f t="shared" si="30"/>
        <v>0</v>
      </c>
      <c r="Q33" s="273">
        <f t="shared" si="30"/>
        <v>0</v>
      </c>
      <c r="R33" s="273">
        <f t="shared" si="30"/>
        <v>0</v>
      </c>
      <c r="S33" s="273">
        <f t="shared" si="30"/>
        <v>0</v>
      </c>
      <c r="T33" s="273">
        <f t="shared" si="30"/>
        <v>0</v>
      </c>
      <c r="U33" s="273">
        <f t="shared" si="30"/>
        <v>0</v>
      </c>
      <c r="V33" s="273">
        <f t="shared" si="30"/>
        <v>0</v>
      </c>
      <c r="W33" s="273">
        <f t="shared" si="30"/>
        <v>0</v>
      </c>
      <c r="X33" s="273">
        <f t="shared" si="30"/>
        <v>0</v>
      </c>
      <c r="Y33" s="273">
        <f t="shared" si="30"/>
        <v>0</v>
      </c>
      <c r="Z33" s="273">
        <f t="shared" si="30"/>
        <v>0</v>
      </c>
      <c r="AA33" s="273">
        <f t="shared" si="30"/>
        <v>0</v>
      </c>
      <c r="AB33" s="273">
        <f t="shared" si="30"/>
        <v>0</v>
      </c>
      <c r="AC33" s="273">
        <f t="shared" si="30"/>
        <v>0</v>
      </c>
      <c r="AD33" s="273">
        <f t="shared" si="30"/>
        <v>0</v>
      </c>
      <c r="AE33" s="273">
        <f t="shared" si="30"/>
        <v>0</v>
      </c>
      <c r="AF33" s="273">
        <f t="shared" si="30"/>
        <v>0</v>
      </c>
      <c r="AG33" s="273">
        <f t="shared" si="30"/>
        <v>0</v>
      </c>
      <c r="AH33" s="273">
        <f t="shared" si="30"/>
        <v>0</v>
      </c>
      <c r="AI33" s="273">
        <f t="shared" si="30"/>
        <v>0</v>
      </c>
      <c r="AJ33" s="273">
        <f t="shared" si="30"/>
        <v>0</v>
      </c>
      <c r="AK33" s="273">
        <f t="shared" si="30"/>
        <v>0</v>
      </c>
      <c r="AL33" s="273">
        <f t="shared" si="30"/>
        <v>0</v>
      </c>
      <c r="AM33" s="273">
        <f t="shared" si="30"/>
        <v>0</v>
      </c>
      <c r="AN33" s="273">
        <f t="shared" si="30"/>
        <v>0</v>
      </c>
      <c r="AO33" s="273">
        <f t="shared" si="30"/>
        <v>0</v>
      </c>
      <c r="AP33" s="273">
        <f t="shared" si="30"/>
        <v>0</v>
      </c>
      <c r="AQ33" s="273">
        <f t="shared" ref="AQ33:BV33" si="31">AQ34*$G$125</f>
        <v>0</v>
      </c>
      <c r="AR33" s="273">
        <f t="shared" si="31"/>
        <v>0</v>
      </c>
      <c r="AS33" s="273">
        <f t="shared" si="31"/>
        <v>0</v>
      </c>
      <c r="AT33" s="273">
        <f t="shared" si="31"/>
        <v>0</v>
      </c>
      <c r="AU33" s="273">
        <f t="shared" si="31"/>
        <v>0</v>
      </c>
      <c r="AV33" s="273">
        <f t="shared" si="31"/>
        <v>0</v>
      </c>
      <c r="AW33" s="273">
        <f t="shared" si="31"/>
        <v>0</v>
      </c>
      <c r="AX33" s="273">
        <f t="shared" si="31"/>
        <v>0</v>
      </c>
      <c r="AY33" s="273">
        <f t="shared" si="31"/>
        <v>0</v>
      </c>
      <c r="AZ33" s="273">
        <f t="shared" si="31"/>
        <v>0</v>
      </c>
      <c r="BA33" s="273">
        <f t="shared" si="31"/>
        <v>0</v>
      </c>
      <c r="BB33" s="273">
        <f t="shared" si="31"/>
        <v>0</v>
      </c>
      <c r="BC33" s="273">
        <f t="shared" si="31"/>
        <v>0</v>
      </c>
      <c r="BD33" s="273">
        <f t="shared" si="31"/>
        <v>0</v>
      </c>
      <c r="BE33" s="273">
        <f t="shared" si="31"/>
        <v>0</v>
      </c>
      <c r="BF33" s="273">
        <f t="shared" si="31"/>
        <v>0</v>
      </c>
      <c r="BG33" s="273">
        <f t="shared" si="31"/>
        <v>0</v>
      </c>
      <c r="BH33" s="273">
        <f t="shared" si="31"/>
        <v>0</v>
      </c>
      <c r="BI33" s="273">
        <f t="shared" si="31"/>
        <v>0</v>
      </c>
      <c r="BJ33" s="273">
        <f t="shared" si="31"/>
        <v>0</v>
      </c>
      <c r="BK33" s="273">
        <f t="shared" si="31"/>
        <v>0</v>
      </c>
      <c r="BL33" s="273">
        <f t="shared" si="31"/>
        <v>0</v>
      </c>
      <c r="BM33" s="273">
        <f t="shared" si="31"/>
        <v>0</v>
      </c>
      <c r="BN33" s="273">
        <f t="shared" si="31"/>
        <v>0</v>
      </c>
      <c r="BO33" s="273">
        <f t="shared" si="31"/>
        <v>0</v>
      </c>
      <c r="BP33" s="273">
        <f t="shared" si="31"/>
        <v>0</v>
      </c>
      <c r="BQ33" s="273">
        <f t="shared" si="31"/>
        <v>0</v>
      </c>
      <c r="BR33" s="273">
        <f t="shared" si="31"/>
        <v>0</v>
      </c>
      <c r="BS33" s="273">
        <f t="shared" si="31"/>
        <v>0</v>
      </c>
      <c r="BT33" s="273">
        <f t="shared" si="31"/>
        <v>0</v>
      </c>
      <c r="BU33" s="273">
        <f t="shared" si="31"/>
        <v>0</v>
      </c>
      <c r="BV33" s="273">
        <f t="shared" si="31"/>
        <v>0</v>
      </c>
      <c r="BW33" s="273">
        <f t="shared" ref="BW33:DB33" si="32">BW34*$G$125</f>
        <v>0</v>
      </c>
      <c r="BX33" s="273">
        <f t="shared" si="32"/>
        <v>0</v>
      </c>
      <c r="BY33" s="273">
        <f t="shared" si="32"/>
        <v>0</v>
      </c>
      <c r="BZ33" s="273">
        <f t="shared" si="32"/>
        <v>0</v>
      </c>
      <c r="CA33" s="273">
        <f t="shared" si="32"/>
        <v>0</v>
      </c>
      <c r="CB33" s="273">
        <f t="shared" si="32"/>
        <v>0</v>
      </c>
      <c r="CC33" s="273">
        <f t="shared" si="32"/>
        <v>0</v>
      </c>
      <c r="CD33" s="273">
        <f t="shared" si="32"/>
        <v>0</v>
      </c>
      <c r="CE33" s="273">
        <f t="shared" si="32"/>
        <v>0</v>
      </c>
      <c r="CF33" s="273">
        <f t="shared" si="32"/>
        <v>0</v>
      </c>
      <c r="CG33" s="273">
        <f t="shared" si="32"/>
        <v>0</v>
      </c>
      <c r="CH33" s="273">
        <f t="shared" si="32"/>
        <v>0</v>
      </c>
      <c r="CI33" s="273">
        <f t="shared" si="32"/>
        <v>0</v>
      </c>
      <c r="CJ33" s="273">
        <f t="shared" si="32"/>
        <v>0</v>
      </c>
      <c r="CK33" s="273">
        <f t="shared" si="32"/>
        <v>0</v>
      </c>
      <c r="CL33" s="273">
        <f t="shared" si="32"/>
        <v>0</v>
      </c>
      <c r="CM33" s="273">
        <f t="shared" si="32"/>
        <v>0</v>
      </c>
      <c r="CN33" s="273">
        <f t="shared" si="32"/>
        <v>0</v>
      </c>
      <c r="CO33" s="273">
        <f t="shared" si="32"/>
        <v>0</v>
      </c>
      <c r="CP33" s="273">
        <f t="shared" si="32"/>
        <v>0</v>
      </c>
      <c r="CQ33" s="273">
        <f t="shared" si="32"/>
        <v>0</v>
      </c>
      <c r="CR33" s="273">
        <f t="shared" si="32"/>
        <v>0</v>
      </c>
      <c r="CS33" s="273">
        <f t="shared" si="32"/>
        <v>0</v>
      </c>
      <c r="CT33" s="273">
        <f t="shared" si="32"/>
        <v>0</v>
      </c>
      <c r="CU33" s="273">
        <f t="shared" si="32"/>
        <v>0</v>
      </c>
      <c r="CV33" s="273">
        <f t="shared" si="32"/>
        <v>0</v>
      </c>
      <c r="CW33" s="273">
        <f t="shared" si="32"/>
        <v>0</v>
      </c>
      <c r="CX33" s="273">
        <f t="shared" si="32"/>
        <v>0</v>
      </c>
      <c r="CY33" s="273">
        <f t="shared" si="32"/>
        <v>0</v>
      </c>
      <c r="CZ33" s="273">
        <f t="shared" si="32"/>
        <v>0</v>
      </c>
      <c r="DA33" s="273">
        <f t="shared" si="32"/>
        <v>0</v>
      </c>
      <c r="DB33" s="273">
        <f t="shared" si="32"/>
        <v>0</v>
      </c>
      <c r="DC33" s="273">
        <f t="shared" ref="DC33:DF33" si="33">DC34*$G$125</f>
        <v>0</v>
      </c>
      <c r="DD33" s="273">
        <f t="shared" si="33"/>
        <v>0</v>
      </c>
      <c r="DE33" s="273">
        <f t="shared" si="33"/>
        <v>0</v>
      </c>
      <c r="DF33" s="273">
        <f t="shared" si="33"/>
        <v>0</v>
      </c>
    </row>
    <row r="34" spans="1:110" s="76" customFormat="1" ht="30" customHeight="1" x14ac:dyDescent="0.2">
      <c r="A34" s="58"/>
      <c r="B34" s="391"/>
      <c r="C34" s="692" t="s">
        <v>167</v>
      </c>
      <c r="D34" s="692"/>
      <c r="E34" s="692"/>
      <c r="F34" s="406">
        <v>25</v>
      </c>
      <c r="G34" s="58"/>
      <c r="H34" s="66">
        <f>I34</f>
        <v>0</v>
      </c>
      <c r="I34" s="411">
        <v>0</v>
      </c>
      <c r="J34" s="179"/>
      <c r="K34" s="278">
        <f t="shared" ref="K34:T34" si="34">$I$34</f>
        <v>0</v>
      </c>
      <c r="L34" s="278">
        <f t="shared" si="34"/>
        <v>0</v>
      </c>
      <c r="M34" s="278">
        <f t="shared" si="34"/>
        <v>0</v>
      </c>
      <c r="N34" s="278">
        <f t="shared" si="34"/>
        <v>0</v>
      </c>
      <c r="O34" s="278">
        <f t="shared" si="34"/>
        <v>0</v>
      </c>
      <c r="P34" s="278">
        <f t="shared" si="34"/>
        <v>0</v>
      </c>
      <c r="Q34" s="278">
        <f t="shared" si="34"/>
        <v>0</v>
      </c>
      <c r="R34" s="278">
        <f t="shared" si="34"/>
        <v>0</v>
      </c>
      <c r="S34" s="278">
        <f t="shared" si="34"/>
        <v>0</v>
      </c>
      <c r="T34" s="278">
        <f t="shared" si="34"/>
        <v>0</v>
      </c>
      <c r="U34" s="278">
        <f t="shared" ref="U34:CF34" si="35">$I$34</f>
        <v>0</v>
      </c>
      <c r="V34" s="278">
        <f t="shared" si="35"/>
        <v>0</v>
      </c>
      <c r="W34" s="278">
        <f t="shared" si="35"/>
        <v>0</v>
      </c>
      <c r="X34" s="278">
        <f t="shared" si="35"/>
        <v>0</v>
      </c>
      <c r="Y34" s="278">
        <f t="shared" si="35"/>
        <v>0</v>
      </c>
      <c r="Z34" s="278">
        <f t="shared" si="35"/>
        <v>0</v>
      </c>
      <c r="AA34" s="278">
        <f t="shared" si="35"/>
        <v>0</v>
      </c>
      <c r="AB34" s="278">
        <f t="shared" si="35"/>
        <v>0</v>
      </c>
      <c r="AC34" s="278">
        <f t="shared" si="35"/>
        <v>0</v>
      </c>
      <c r="AD34" s="278">
        <f t="shared" si="35"/>
        <v>0</v>
      </c>
      <c r="AE34" s="278">
        <f t="shared" si="35"/>
        <v>0</v>
      </c>
      <c r="AF34" s="278">
        <f t="shared" si="35"/>
        <v>0</v>
      </c>
      <c r="AG34" s="278">
        <f t="shared" si="35"/>
        <v>0</v>
      </c>
      <c r="AH34" s="278">
        <f t="shared" si="35"/>
        <v>0</v>
      </c>
      <c r="AI34" s="278">
        <f t="shared" si="35"/>
        <v>0</v>
      </c>
      <c r="AJ34" s="278">
        <f t="shared" si="35"/>
        <v>0</v>
      </c>
      <c r="AK34" s="278">
        <f t="shared" si="35"/>
        <v>0</v>
      </c>
      <c r="AL34" s="278">
        <f t="shared" si="35"/>
        <v>0</v>
      </c>
      <c r="AM34" s="278">
        <f t="shared" si="35"/>
        <v>0</v>
      </c>
      <c r="AN34" s="278">
        <f t="shared" si="35"/>
        <v>0</v>
      </c>
      <c r="AO34" s="278">
        <f t="shared" si="35"/>
        <v>0</v>
      </c>
      <c r="AP34" s="278">
        <f t="shared" si="35"/>
        <v>0</v>
      </c>
      <c r="AQ34" s="278">
        <f t="shared" si="35"/>
        <v>0</v>
      </c>
      <c r="AR34" s="278">
        <f t="shared" si="35"/>
        <v>0</v>
      </c>
      <c r="AS34" s="278">
        <f t="shared" si="35"/>
        <v>0</v>
      </c>
      <c r="AT34" s="278">
        <f t="shared" si="35"/>
        <v>0</v>
      </c>
      <c r="AU34" s="278">
        <f t="shared" si="35"/>
        <v>0</v>
      </c>
      <c r="AV34" s="278">
        <f t="shared" si="35"/>
        <v>0</v>
      </c>
      <c r="AW34" s="278">
        <f t="shared" si="35"/>
        <v>0</v>
      </c>
      <c r="AX34" s="278">
        <f t="shared" si="35"/>
        <v>0</v>
      </c>
      <c r="AY34" s="278">
        <f t="shared" si="35"/>
        <v>0</v>
      </c>
      <c r="AZ34" s="278">
        <f t="shared" si="35"/>
        <v>0</v>
      </c>
      <c r="BA34" s="278">
        <f t="shared" si="35"/>
        <v>0</v>
      </c>
      <c r="BB34" s="278">
        <f t="shared" si="35"/>
        <v>0</v>
      </c>
      <c r="BC34" s="278">
        <f t="shared" si="35"/>
        <v>0</v>
      </c>
      <c r="BD34" s="278">
        <f t="shared" si="35"/>
        <v>0</v>
      </c>
      <c r="BE34" s="278">
        <f t="shared" si="35"/>
        <v>0</v>
      </c>
      <c r="BF34" s="278">
        <f t="shared" si="35"/>
        <v>0</v>
      </c>
      <c r="BG34" s="278">
        <f t="shared" si="35"/>
        <v>0</v>
      </c>
      <c r="BH34" s="278">
        <f t="shared" si="35"/>
        <v>0</v>
      </c>
      <c r="BI34" s="278">
        <f t="shared" si="35"/>
        <v>0</v>
      </c>
      <c r="BJ34" s="278">
        <f t="shared" si="35"/>
        <v>0</v>
      </c>
      <c r="BK34" s="278">
        <f t="shared" si="35"/>
        <v>0</v>
      </c>
      <c r="BL34" s="278">
        <f t="shared" si="35"/>
        <v>0</v>
      </c>
      <c r="BM34" s="278">
        <f t="shared" si="35"/>
        <v>0</v>
      </c>
      <c r="BN34" s="278">
        <f t="shared" si="35"/>
        <v>0</v>
      </c>
      <c r="BO34" s="278">
        <f t="shared" si="35"/>
        <v>0</v>
      </c>
      <c r="BP34" s="278">
        <f t="shared" si="35"/>
        <v>0</v>
      </c>
      <c r="BQ34" s="278">
        <f t="shared" si="35"/>
        <v>0</v>
      </c>
      <c r="BR34" s="278">
        <f t="shared" si="35"/>
        <v>0</v>
      </c>
      <c r="BS34" s="278">
        <f t="shared" si="35"/>
        <v>0</v>
      </c>
      <c r="BT34" s="278">
        <f t="shared" si="35"/>
        <v>0</v>
      </c>
      <c r="BU34" s="278">
        <f t="shared" si="35"/>
        <v>0</v>
      </c>
      <c r="BV34" s="278">
        <f t="shared" si="35"/>
        <v>0</v>
      </c>
      <c r="BW34" s="278">
        <f t="shared" si="35"/>
        <v>0</v>
      </c>
      <c r="BX34" s="278">
        <f t="shared" si="35"/>
        <v>0</v>
      </c>
      <c r="BY34" s="278">
        <f t="shared" si="35"/>
        <v>0</v>
      </c>
      <c r="BZ34" s="278">
        <f t="shared" si="35"/>
        <v>0</v>
      </c>
      <c r="CA34" s="278">
        <f t="shared" si="35"/>
        <v>0</v>
      </c>
      <c r="CB34" s="278">
        <f t="shared" si="35"/>
        <v>0</v>
      </c>
      <c r="CC34" s="278">
        <f t="shared" si="35"/>
        <v>0</v>
      </c>
      <c r="CD34" s="278">
        <f t="shared" si="35"/>
        <v>0</v>
      </c>
      <c r="CE34" s="278">
        <f t="shared" si="35"/>
        <v>0</v>
      </c>
      <c r="CF34" s="278">
        <f t="shared" si="35"/>
        <v>0</v>
      </c>
      <c r="CG34" s="278">
        <f t="shared" ref="CG34:DF34" si="36">$I$34</f>
        <v>0</v>
      </c>
      <c r="CH34" s="278">
        <f t="shared" si="36"/>
        <v>0</v>
      </c>
      <c r="CI34" s="278">
        <f t="shared" si="36"/>
        <v>0</v>
      </c>
      <c r="CJ34" s="278">
        <f t="shared" si="36"/>
        <v>0</v>
      </c>
      <c r="CK34" s="278">
        <f t="shared" si="36"/>
        <v>0</v>
      </c>
      <c r="CL34" s="278">
        <f t="shared" si="36"/>
        <v>0</v>
      </c>
      <c r="CM34" s="278">
        <f t="shared" si="36"/>
        <v>0</v>
      </c>
      <c r="CN34" s="278">
        <f t="shared" si="36"/>
        <v>0</v>
      </c>
      <c r="CO34" s="278">
        <f t="shared" si="36"/>
        <v>0</v>
      </c>
      <c r="CP34" s="278">
        <f t="shared" si="36"/>
        <v>0</v>
      </c>
      <c r="CQ34" s="278">
        <f t="shared" si="36"/>
        <v>0</v>
      </c>
      <c r="CR34" s="278">
        <f t="shared" si="36"/>
        <v>0</v>
      </c>
      <c r="CS34" s="278">
        <f t="shared" si="36"/>
        <v>0</v>
      </c>
      <c r="CT34" s="278">
        <f t="shared" si="36"/>
        <v>0</v>
      </c>
      <c r="CU34" s="278">
        <f t="shared" si="36"/>
        <v>0</v>
      </c>
      <c r="CV34" s="278">
        <f t="shared" si="36"/>
        <v>0</v>
      </c>
      <c r="CW34" s="278">
        <f t="shared" si="36"/>
        <v>0</v>
      </c>
      <c r="CX34" s="278">
        <f t="shared" si="36"/>
        <v>0</v>
      </c>
      <c r="CY34" s="278">
        <f t="shared" si="36"/>
        <v>0</v>
      </c>
      <c r="CZ34" s="278">
        <f t="shared" si="36"/>
        <v>0</v>
      </c>
      <c r="DA34" s="278">
        <f t="shared" si="36"/>
        <v>0</v>
      </c>
      <c r="DB34" s="278">
        <f t="shared" si="36"/>
        <v>0</v>
      </c>
      <c r="DC34" s="278">
        <f t="shared" si="36"/>
        <v>0</v>
      </c>
      <c r="DD34" s="278">
        <f t="shared" si="36"/>
        <v>0</v>
      </c>
      <c r="DE34" s="278">
        <f t="shared" si="36"/>
        <v>0</v>
      </c>
      <c r="DF34" s="278">
        <f t="shared" si="36"/>
        <v>0</v>
      </c>
    </row>
    <row r="35" spans="1:110" s="76" customFormat="1" ht="30" customHeight="1" x14ac:dyDescent="0.2">
      <c r="A35" s="58"/>
      <c r="B35" s="391"/>
      <c r="C35" s="697" t="s">
        <v>168</v>
      </c>
      <c r="D35" s="697"/>
      <c r="E35" s="697"/>
      <c r="F35" s="408">
        <v>0</v>
      </c>
      <c r="G35" s="58"/>
      <c r="H35" s="66"/>
      <c r="I35" s="243"/>
      <c r="J35" s="179"/>
      <c r="K35" s="244"/>
      <c r="O35" s="85"/>
      <c r="P35" s="85"/>
      <c r="Q35" s="85"/>
      <c r="U35" s="244"/>
      <c r="Y35" s="85"/>
      <c r="Z35" s="85"/>
      <c r="AA35" s="85"/>
      <c r="AE35" s="244"/>
      <c r="AI35" s="85"/>
      <c r="AJ35" s="85"/>
      <c r="AK35" s="85"/>
      <c r="AO35" s="244"/>
      <c r="AS35" s="85"/>
      <c r="AT35" s="85"/>
      <c r="AU35" s="85"/>
      <c r="AY35" s="244"/>
      <c r="BC35" s="85"/>
      <c r="BD35" s="85"/>
      <c r="BE35" s="85"/>
      <c r="BI35" s="244"/>
      <c r="BM35" s="85"/>
      <c r="BN35" s="85"/>
      <c r="BO35" s="85"/>
      <c r="BS35" s="244"/>
      <c r="BW35" s="85"/>
      <c r="BX35" s="85"/>
      <c r="BY35" s="85"/>
      <c r="CC35" s="244"/>
      <c r="CG35" s="85"/>
      <c r="CH35" s="85"/>
      <c r="CI35" s="85"/>
      <c r="CM35" s="244"/>
      <c r="CQ35" s="85"/>
      <c r="CR35" s="85"/>
      <c r="CS35" s="85"/>
      <c r="CW35" s="244"/>
      <c r="DA35" s="85"/>
      <c r="DB35" s="85"/>
      <c r="DC35" s="85"/>
    </row>
    <row r="36" spans="1:110" ht="18" customHeight="1" x14ac:dyDescent="0.2">
      <c r="A36" s="57"/>
      <c r="B36" s="60"/>
      <c r="C36" s="60"/>
      <c r="D36" s="60"/>
      <c r="E36" s="60"/>
      <c r="F36" s="60"/>
      <c r="G36" s="57"/>
      <c r="H36" s="60"/>
      <c r="I36" s="179"/>
      <c r="J36" s="181"/>
      <c r="K36" s="599" t="str">
        <f>K4</f>
        <v>UNIT 1</v>
      </c>
      <c r="L36" s="599" t="str">
        <f t="shared" ref="L36:BW36" si="37">L4</f>
        <v>UNIT 2</v>
      </c>
      <c r="M36" s="599" t="str">
        <f t="shared" si="37"/>
        <v>UNIT 3</v>
      </c>
      <c r="N36" s="599" t="str">
        <f t="shared" si="37"/>
        <v>UNIT 4</v>
      </c>
      <c r="O36" s="599" t="str">
        <f t="shared" si="37"/>
        <v>UNIT 5</v>
      </c>
      <c r="P36" s="599" t="str">
        <f t="shared" si="37"/>
        <v>UNIT 6</v>
      </c>
      <c r="Q36" s="599" t="str">
        <f t="shared" si="37"/>
        <v>UNIT 7</v>
      </c>
      <c r="R36" s="599" t="str">
        <f t="shared" si="37"/>
        <v>UNIT 8</v>
      </c>
      <c r="S36" s="599" t="str">
        <f t="shared" si="37"/>
        <v>UNIT 9</v>
      </c>
      <c r="T36" s="599" t="str">
        <f t="shared" si="37"/>
        <v>UNIT 10</v>
      </c>
      <c r="U36" s="599" t="str">
        <f t="shared" si="37"/>
        <v>UNIT 11</v>
      </c>
      <c r="V36" s="599" t="str">
        <f t="shared" si="37"/>
        <v>UNIT 12</v>
      </c>
      <c r="W36" s="599" t="str">
        <f t="shared" si="37"/>
        <v>UNIT 13</v>
      </c>
      <c r="X36" s="599" t="str">
        <f t="shared" si="37"/>
        <v>UNIT 14</v>
      </c>
      <c r="Y36" s="599" t="str">
        <f t="shared" si="37"/>
        <v>UNIT 15</v>
      </c>
      <c r="Z36" s="599" t="str">
        <f t="shared" si="37"/>
        <v>UNIT 16</v>
      </c>
      <c r="AA36" s="599" t="str">
        <f t="shared" si="37"/>
        <v>UNIT 17</v>
      </c>
      <c r="AB36" s="599" t="str">
        <f t="shared" si="37"/>
        <v>UNIT 18</v>
      </c>
      <c r="AC36" s="599" t="str">
        <f t="shared" si="37"/>
        <v>UNIT 19</v>
      </c>
      <c r="AD36" s="599" t="str">
        <f t="shared" si="37"/>
        <v>UNIT 20</v>
      </c>
      <c r="AE36" s="599" t="str">
        <f t="shared" si="37"/>
        <v>UNIT 21</v>
      </c>
      <c r="AF36" s="599" t="str">
        <f t="shared" si="37"/>
        <v>UNIT 22</v>
      </c>
      <c r="AG36" s="599" t="str">
        <f t="shared" si="37"/>
        <v>UNIT 23</v>
      </c>
      <c r="AH36" s="599" t="str">
        <f t="shared" si="37"/>
        <v>UNIT 24</v>
      </c>
      <c r="AI36" s="599" t="str">
        <f t="shared" si="37"/>
        <v>UNIT 25</v>
      </c>
      <c r="AJ36" s="599" t="str">
        <f t="shared" si="37"/>
        <v>UNIT 26</v>
      </c>
      <c r="AK36" s="599" t="str">
        <f t="shared" si="37"/>
        <v>UNIT 27</v>
      </c>
      <c r="AL36" s="599" t="str">
        <f t="shared" si="37"/>
        <v>UNIT 28</v>
      </c>
      <c r="AM36" s="599" t="str">
        <f t="shared" si="37"/>
        <v>UNIT 29</v>
      </c>
      <c r="AN36" s="599" t="str">
        <f t="shared" si="37"/>
        <v>UNIT 30</v>
      </c>
      <c r="AO36" s="599" t="str">
        <f t="shared" si="37"/>
        <v>UNIT 31</v>
      </c>
      <c r="AP36" s="599" t="str">
        <f t="shared" si="37"/>
        <v>UNIT 32</v>
      </c>
      <c r="AQ36" s="599" t="str">
        <f t="shared" si="37"/>
        <v>UNIT 33</v>
      </c>
      <c r="AR36" s="599" t="str">
        <f t="shared" si="37"/>
        <v>UNIT 34</v>
      </c>
      <c r="AS36" s="599" t="str">
        <f t="shared" si="37"/>
        <v>UNIT 35</v>
      </c>
      <c r="AT36" s="599" t="str">
        <f t="shared" si="37"/>
        <v>UNIT 36</v>
      </c>
      <c r="AU36" s="599" t="str">
        <f t="shared" si="37"/>
        <v>UNIT 37</v>
      </c>
      <c r="AV36" s="599" t="str">
        <f t="shared" si="37"/>
        <v>UNIT 38</v>
      </c>
      <c r="AW36" s="599" t="str">
        <f t="shared" si="37"/>
        <v>UNIT 39</v>
      </c>
      <c r="AX36" s="599" t="str">
        <f t="shared" si="37"/>
        <v>UNIT 40</v>
      </c>
      <c r="AY36" s="599" t="str">
        <f t="shared" si="37"/>
        <v>UNIT 41</v>
      </c>
      <c r="AZ36" s="599" t="str">
        <f t="shared" si="37"/>
        <v>UNIT 42</v>
      </c>
      <c r="BA36" s="599" t="str">
        <f t="shared" si="37"/>
        <v>UNIT 43</v>
      </c>
      <c r="BB36" s="599" t="str">
        <f t="shared" si="37"/>
        <v>UNIT 44</v>
      </c>
      <c r="BC36" s="599" t="str">
        <f t="shared" si="37"/>
        <v>UNIT 45</v>
      </c>
      <c r="BD36" s="599" t="str">
        <f t="shared" si="37"/>
        <v>UNIT 46</v>
      </c>
      <c r="BE36" s="599" t="str">
        <f t="shared" si="37"/>
        <v>UNIT 47</v>
      </c>
      <c r="BF36" s="599" t="str">
        <f t="shared" si="37"/>
        <v>UNIT 48</v>
      </c>
      <c r="BG36" s="599" t="str">
        <f t="shared" si="37"/>
        <v>UNIT 49</v>
      </c>
      <c r="BH36" s="599" t="str">
        <f t="shared" si="37"/>
        <v>UNIT 50</v>
      </c>
      <c r="BI36" s="599" t="str">
        <f t="shared" si="37"/>
        <v>UNIT 51</v>
      </c>
      <c r="BJ36" s="599" t="str">
        <f t="shared" si="37"/>
        <v>UNIT 52</v>
      </c>
      <c r="BK36" s="599" t="str">
        <f t="shared" si="37"/>
        <v>UNIT 53</v>
      </c>
      <c r="BL36" s="599" t="str">
        <f t="shared" si="37"/>
        <v>UNIT 54</v>
      </c>
      <c r="BM36" s="599" t="str">
        <f t="shared" si="37"/>
        <v>UNIT 55</v>
      </c>
      <c r="BN36" s="599" t="str">
        <f t="shared" si="37"/>
        <v>UNIT 56</v>
      </c>
      <c r="BO36" s="599" t="str">
        <f t="shared" si="37"/>
        <v>UNIT 57</v>
      </c>
      <c r="BP36" s="599" t="str">
        <f t="shared" si="37"/>
        <v>UNIT 58</v>
      </c>
      <c r="BQ36" s="599" t="str">
        <f t="shared" si="37"/>
        <v>UNIT 59</v>
      </c>
      <c r="BR36" s="599" t="str">
        <f t="shared" si="37"/>
        <v>UNIT 60</v>
      </c>
      <c r="BS36" s="599" t="str">
        <f t="shared" si="37"/>
        <v>UNIT 61</v>
      </c>
      <c r="BT36" s="599" t="str">
        <f t="shared" si="37"/>
        <v>UNIT 62</v>
      </c>
      <c r="BU36" s="599" t="str">
        <f t="shared" si="37"/>
        <v>UNIT 63</v>
      </c>
      <c r="BV36" s="599" t="str">
        <f t="shared" si="37"/>
        <v>UNIT 64</v>
      </c>
      <c r="BW36" s="599" t="str">
        <f t="shared" si="37"/>
        <v>UNIT 65</v>
      </c>
      <c r="BX36" s="599" t="str">
        <f t="shared" ref="BX36:DF36" si="38">BX4</f>
        <v>UNIT 66</v>
      </c>
      <c r="BY36" s="599" t="str">
        <f t="shared" si="38"/>
        <v>UNIT 67</v>
      </c>
      <c r="BZ36" s="599" t="str">
        <f t="shared" si="38"/>
        <v>UNIT 68</v>
      </c>
      <c r="CA36" s="599" t="str">
        <f t="shared" si="38"/>
        <v>UNIT 69</v>
      </c>
      <c r="CB36" s="599" t="str">
        <f t="shared" si="38"/>
        <v>UNIT 70</v>
      </c>
      <c r="CC36" s="599" t="str">
        <f t="shared" si="38"/>
        <v>UNIT 71</v>
      </c>
      <c r="CD36" s="599" t="str">
        <f t="shared" si="38"/>
        <v>UNIT 72</v>
      </c>
      <c r="CE36" s="599" t="str">
        <f t="shared" si="38"/>
        <v>UNIT 73</v>
      </c>
      <c r="CF36" s="599" t="str">
        <f t="shared" si="38"/>
        <v>UNIT 74</v>
      </c>
      <c r="CG36" s="599" t="str">
        <f t="shared" si="38"/>
        <v>UNIT 75</v>
      </c>
      <c r="CH36" s="599" t="str">
        <f t="shared" si="38"/>
        <v>UNIT 76</v>
      </c>
      <c r="CI36" s="599" t="str">
        <f t="shared" si="38"/>
        <v>UNIT 77</v>
      </c>
      <c r="CJ36" s="599" t="str">
        <f t="shared" si="38"/>
        <v>UNIT 78</v>
      </c>
      <c r="CK36" s="599" t="str">
        <f t="shared" si="38"/>
        <v>UNIT 79</v>
      </c>
      <c r="CL36" s="599" t="str">
        <f t="shared" si="38"/>
        <v>UNIT 80</v>
      </c>
      <c r="CM36" s="599" t="str">
        <f t="shared" si="38"/>
        <v>UNIT 81</v>
      </c>
      <c r="CN36" s="599" t="str">
        <f t="shared" si="38"/>
        <v>UNIT 82</v>
      </c>
      <c r="CO36" s="599" t="str">
        <f t="shared" si="38"/>
        <v>UNIT 83</v>
      </c>
      <c r="CP36" s="599" t="str">
        <f t="shared" si="38"/>
        <v>UNIT 84</v>
      </c>
      <c r="CQ36" s="599" t="str">
        <f t="shared" si="38"/>
        <v>UNIT 85</v>
      </c>
      <c r="CR36" s="599" t="str">
        <f t="shared" si="38"/>
        <v>UNIT 86</v>
      </c>
      <c r="CS36" s="599" t="str">
        <f t="shared" si="38"/>
        <v>UNIT 87</v>
      </c>
      <c r="CT36" s="599" t="str">
        <f t="shared" si="38"/>
        <v>UNIT 88</v>
      </c>
      <c r="CU36" s="599" t="str">
        <f t="shared" si="38"/>
        <v>UNIT 89</v>
      </c>
      <c r="CV36" s="599" t="str">
        <f t="shared" si="38"/>
        <v>UNIT 90</v>
      </c>
      <c r="CW36" s="599" t="str">
        <f t="shared" si="38"/>
        <v>UNIT 91</v>
      </c>
      <c r="CX36" s="599" t="str">
        <f t="shared" si="38"/>
        <v>UNIT 92</v>
      </c>
      <c r="CY36" s="599" t="str">
        <f t="shared" si="38"/>
        <v>UNIT 93</v>
      </c>
      <c r="CZ36" s="599" t="str">
        <f t="shared" si="38"/>
        <v>UNIT 94</v>
      </c>
      <c r="DA36" s="599" t="str">
        <f t="shared" si="38"/>
        <v>UNIT 95</v>
      </c>
      <c r="DB36" s="599" t="str">
        <f t="shared" si="38"/>
        <v>UNIT 96</v>
      </c>
      <c r="DC36" s="599" t="str">
        <f t="shared" si="38"/>
        <v>UNIT 97</v>
      </c>
      <c r="DD36" s="599" t="str">
        <f t="shared" si="38"/>
        <v>UNIT 98</v>
      </c>
      <c r="DE36" s="599" t="str">
        <f t="shared" si="38"/>
        <v>UNIT 99</v>
      </c>
      <c r="DF36" s="599" t="str">
        <f t="shared" si="38"/>
        <v>UNIT 100</v>
      </c>
    </row>
    <row r="37" spans="1:110" ht="27" customHeight="1" x14ac:dyDescent="0.2">
      <c r="A37" s="57"/>
      <c r="B37" s="521" t="str">
        <f>Weighting!C15</f>
        <v>EN 5.0</v>
      </c>
      <c r="C37" s="691" t="s">
        <v>119</v>
      </c>
      <c r="D37" s="691"/>
      <c r="E37" s="691"/>
      <c r="F37" s="421" t="s">
        <v>246</v>
      </c>
      <c r="G37" s="57"/>
      <c r="H37" s="91">
        <f>H42*$G$126</f>
        <v>0</v>
      </c>
      <c r="I37" s="60"/>
      <c r="J37" s="181"/>
      <c r="K37" s="275">
        <f t="shared" ref="K37:AP37" si="39">K42*$G$126</f>
        <v>0</v>
      </c>
      <c r="L37" s="275">
        <f t="shared" si="39"/>
        <v>0</v>
      </c>
      <c r="M37" s="275">
        <f t="shared" si="39"/>
        <v>0</v>
      </c>
      <c r="N37" s="275">
        <f t="shared" si="39"/>
        <v>0</v>
      </c>
      <c r="O37" s="275">
        <f t="shared" si="39"/>
        <v>0</v>
      </c>
      <c r="P37" s="275">
        <f t="shared" si="39"/>
        <v>0</v>
      </c>
      <c r="Q37" s="275">
        <f t="shared" si="39"/>
        <v>0</v>
      </c>
      <c r="R37" s="275">
        <f t="shared" si="39"/>
        <v>0</v>
      </c>
      <c r="S37" s="275">
        <f t="shared" si="39"/>
        <v>0</v>
      </c>
      <c r="T37" s="275">
        <f t="shared" si="39"/>
        <v>0</v>
      </c>
      <c r="U37" s="275">
        <f t="shared" si="39"/>
        <v>0</v>
      </c>
      <c r="V37" s="275">
        <f t="shared" si="39"/>
        <v>0</v>
      </c>
      <c r="W37" s="275">
        <f t="shared" si="39"/>
        <v>0</v>
      </c>
      <c r="X37" s="275">
        <f t="shared" si="39"/>
        <v>0</v>
      </c>
      <c r="Y37" s="275">
        <f t="shared" si="39"/>
        <v>0</v>
      </c>
      <c r="Z37" s="275">
        <f t="shared" si="39"/>
        <v>0</v>
      </c>
      <c r="AA37" s="275">
        <f t="shared" si="39"/>
        <v>0</v>
      </c>
      <c r="AB37" s="275">
        <f t="shared" si="39"/>
        <v>0</v>
      </c>
      <c r="AC37" s="275">
        <f t="shared" si="39"/>
        <v>0</v>
      </c>
      <c r="AD37" s="275">
        <f t="shared" si="39"/>
        <v>0</v>
      </c>
      <c r="AE37" s="275">
        <f t="shared" si="39"/>
        <v>0</v>
      </c>
      <c r="AF37" s="275">
        <f t="shared" si="39"/>
        <v>0</v>
      </c>
      <c r="AG37" s="275">
        <f t="shared" si="39"/>
        <v>0</v>
      </c>
      <c r="AH37" s="275">
        <f t="shared" si="39"/>
        <v>0</v>
      </c>
      <c r="AI37" s="275">
        <f t="shared" si="39"/>
        <v>0</v>
      </c>
      <c r="AJ37" s="275">
        <f t="shared" si="39"/>
        <v>0</v>
      </c>
      <c r="AK37" s="275">
        <f t="shared" si="39"/>
        <v>0</v>
      </c>
      <c r="AL37" s="275">
        <f t="shared" si="39"/>
        <v>0</v>
      </c>
      <c r="AM37" s="275">
        <f t="shared" si="39"/>
        <v>0</v>
      </c>
      <c r="AN37" s="275">
        <f t="shared" si="39"/>
        <v>0</v>
      </c>
      <c r="AO37" s="275">
        <f t="shared" si="39"/>
        <v>0</v>
      </c>
      <c r="AP37" s="275">
        <f t="shared" si="39"/>
        <v>0</v>
      </c>
      <c r="AQ37" s="275">
        <f t="shared" ref="AQ37:BV37" si="40">AQ42*$G$126</f>
        <v>0</v>
      </c>
      <c r="AR37" s="275">
        <f t="shared" si="40"/>
        <v>0</v>
      </c>
      <c r="AS37" s="275">
        <f t="shared" si="40"/>
        <v>0</v>
      </c>
      <c r="AT37" s="275">
        <f t="shared" si="40"/>
        <v>0</v>
      </c>
      <c r="AU37" s="275">
        <f t="shared" si="40"/>
        <v>0</v>
      </c>
      <c r="AV37" s="275">
        <f t="shared" si="40"/>
        <v>0</v>
      </c>
      <c r="AW37" s="275">
        <f t="shared" si="40"/>
        <v>0</v>
      </c>
      <c r="AX37" s="275">
        <f t="shared" si="40"/>
        <v>0</v>
      </c>
      <c r="AY37" s="275">
        <f t="shared" si="40"/>
        <v>0</v>
      </c>
      <c r="AZ37" s="275">
        <f t="shared" si="40"/>
        <v>0</v>
      </c>
      <c r="BA37" s="275">
        <f t="shared" si="40"/>
        <v>0</v>
      </c>
      <c r="BB37" s="275">
        <f t="shared" si="40"/>
        <v>0</v>
      </c>
      <c r="BC37" s="275">
        <f t="shared" si="40"/>
        <v>0</v>
      </c>
      <c r="BD37" s="275">
        <f t="shared" si="40"/>
        <v>0</v>
      </c>
      <c r="BE37" s="275">
        <f t="shared" si="40"/>
        <v>0</v>
      </c>
      <c r="BF37" s="275">
        <f t="shared" si="40"/>
        <v>0</v>
      </c>
      <c r="BG37" s="275">
        <f t="shared" si="40"/>
        <v>0</v>
      </c>
      <c r="BH37" s="275">
        <f t="shared" si="40"/>
        <v>0</v>
      </c>
      <c r="BI37" s="275">
        <f t="shared" si="40"/>
        <v>0</v>
      </c>
      <c r="BJ37" s="275">
        <f t="shared" si="40"/>
        <v>0</v>
      </c>
      <c r="BK37" s="275">
        <f t="shared" si="40"/>
        <v>0</v>
      </c>
      <c r="BL37" s="275">
        <f t="shared" si="40"/>
        <v>0</v>
      </c>
      <c r="BM37" s="275">
        <f t="shared" si="40"/>
        <v>0</v>
      </c>
      <c r="BN37" s="275">
        <f t="shared" si="40"/>
        <v>0</v>
      </c>
      <c r="BO37" s="275">
        <f t="shared" si="40"/>
        <v>0</v>
      </c>
      <c r="BP37" s="275">
        <f t="shared" si="40"/>
        <v>0</v>
      </c>
      <c r="BQ37" s="275">
        <f t="shared" si="40"/>
        <v>0</v>
      </c>
      <c r="BR37" s="275">
        <f t="shared" si="40"/>
        <v>0</v>
      </c>
      <c r="BS37" s="275">
        <f t="shared" si="40"/>
        <v>0</v>
      </c>
      <c r="BT37" s="275">
        <f t="shared" si="40"/>
        <v>0</v>
      </c>
      <c r="BU37" s="275">
        <f t="shared" si="40"/>
        <v>0</v>
      </c>
      <c r="BV37" s="275">
        <f t="shared" si="40"/>
        <v>0</v>
      </c>
      <c r="BW37" s="275">
        <f t="shared" ref="BW37:DF37" si="41">BW42*$G$126</f>
        <v>0</v>
      </c>
      <c r="BX37" s="275">
        <f t="shared" si="41"/>
        <v>0</v>
      </c>
      <c r="BY37" s="275">
        <f t="shared" si="41"/>
        <v>0</v>
      </c>
      <c r="BZ37" s="275">
        <f t="shared" si="41"/>
        <v>0</v>
      </c>
      <c r="CA37" s="275">
        <f t="shared" si="41"/>
        <v>0</v>
      </c>
      <c r="CB37" s="275">
        <f t="shared" si="41"/>
        <v>0</v>
      </c>
      <c r="CC37" s="275">
        <f t="shared" si="41"/>
        <v>0</v>
      </c>
      <c r="CD37" s="275">
        <f t="shared" si="41"/>
        <v>0</v>
      </c>
      <c r="CE37" s="275">
        <f t="shared" si="41"/>
        <v>0</v>
      </c>
      <c r="CF37" s="275">
        <f t="shared" si="41"/>
        <v>0</v>
      </c>
      <c r="CG37" s="275">
        <f t="shared" si="41"/>
        <v>0</v>
      </c>
      <c r="CH37" s="275">
        <f t="shared" si="41"/>
        <v>0</v>
      </c>
      <c r="CI37" s="275">
        <f t="shared" si="41"/>
        <v>0</v>
      </c>
      <c r="CJ37" s="275">
        <f t="shared" si="41"/>
        <v>0</v>
      </c>
      <c r="CK37" s="275">
        <f t="shared" si="41"/>
        <v>0</v>
      </c>
      <c r="CL37" s="275">
        <f t="shared" si="41"/>
        <v>0</v>
      </c>
      <c r="CM37" s="275">
        <f t="shared" si="41"/>
        <v>0</v>
      </c>
      <c r="CN37" s="275">
        <f t="shared" si="41"/>
        <v>0</v>
      </c>
      <c r="CO37" s="275">
        <f t="shared" si="41"/>
        <v>0</v>
      </c>
      <c r="CP37" s="275">
        <f t="shared" si="41"/>
        <v>0</v>
      </c>
      <c r="CQ37" s="275">
        <f t="shared" si="41"/>
        <v>0</v>
      </c>
      <c r="CR37" s="275">
        <f t="shared" si="41"/>
        <v>0</v>
      </c>
      <c r="CS37" s="275">
        <f t="shared" si="41"/>
        <v>0</v>
      </c>
      <c r="CT37" s="275">
        <f t="shared" si="41"/>
        <v>0</v>
      </c>
      <c r="CU37" s="275">
        <f t="shared" si="41"/>
        <v>0</v>
      </c>
      <c r="CV37" s="275">
        <f t="shared" si="41"/>
        <v>0</v>
      </c>
      <c r="CW37" s="275">
        <f t="shared" si="41"/>
        <v>0</v>
      </c>
      <c r="CX37" s="275">
        <f t="shared" si="41"/>
        <v>0</v>
      </c>
      <c r="CY37" s="275">
        <f t="shared" si="41"/>
        <v>0</v>
      </c>
      <c r="CZ37" s="275">
        <f t="shared" si="41"/>
        <v>0</v>
      </c>
      <c r="DA37" s="275">
        <f t="shared" si="41"/>
        <v>0</v>
      </c>
      <c r="DB37" s="275">
        <f t="shared" si="41"/>
        <v>0</v>
      </c>
      <c r="DC37" s="275">
        <f t="shared" si="41"/>
        <v>0</v>
      </c>
      <c r="DD37" s="275">
        <f t="shared" si="41"/>
        <v>0</v>
      </c>
      <c r="DE37" s="275">
        <f t="shared" si="41"/>
        <v>0</v>
      </c>
      <c r="DF37" s="275">
        <f t="shared" si="41"/>
        <v>0</v>
      </c>
    </row>
    <row r="38" spans="1:110" ht="1.5" customHeight="1" x14ac:dyDescent="0.2">
      <c r="A38" s="57"/>
      <c r="B38" s="413"/>
      <c r="C38" s="702"/>
      <c r="D38" s="702"/>
      <c r="E38" s="702"/>
      <c r="F38" s="422"/>
      <c r="G38" s="57"/>
      <c r="H38" s="60"/>
      <c r="I38" s="66"/>
      <c r="J38" s="181"/>
      <c r="K38" s="312"/>
      <c r="L38" s="218"/>
      <c r="M38" s="218"/>
      <c r="N38" s="218"/>
      <c r="O38" s="266"/>
      <c r="P38" s="218"/>
      <c r="Q38" s="218"/>
      <c r="R38" s="218"/>
      <c r="S38" s="218"/>
      <c r="T38" s="218"/>
      <c r="U38" s="312"/>
      <c r="V38" s="218"/>
      <c r="W38" s="218"/>
      <c r="X38" s="218"/>
      <c r="Y38" s="266"/>
      <c r="Z38" s="218"/>
      <c r="AA38" s="218"/>
      <c r="AB38" s="218"/>
      <c r="AC38" s="218"/>
      <c r="AD38" s="218"/>
      <c r="AE38" s="312"/>
      <c r="AF38" s="218"/>
      <c r="AG38" s="218"/>
      <c r="AH38" s="218"/>
      <c r="AI38" s="266"/>
      <c r="AJ38" s="218"/>
      <c r="AK38" s="218"/>
      <c r="AL38" s="218"/>
      <c r="AM38" s="218"/>
      <c r="AN38" s="218"/>
      <c r="AO38" s="312"/>
      <c r="AP38" s="218"/>
      <c r="AQ38" s="218"/>
      <c r="AR38" s="218"/>
      <c r="AS38" s="266"/>
      <c r="AT38" s="218"/>
      <c r="AU38" s="218"/>
      <c r="AV38" s="218"/>
      <c r="AW38" s="218"/>
      <c r="AX38" s="218"/>
      <c r="AY38" s="312"/>
      <c r="AZ38" s="218"/>
      <c r="BA38" s="218"/>
      <c r="BB38" s="218"/>
      <c r="BC38" s="266"/>
      <c r="BD38" s="218"/>
      <c r="BE38" s="218"/>
      <c r="BF38" s="218"/>
      <c r="BG38" s="218"/>
      <c r="BH38" s="218"/>
      <c r="BI38" s="312"/>
      <c r="BJ38" s="218"/>
      <c r="BK38" s="218"/>
      <c r="BL38" s="218"/>
      <c r="BM38" s="266"/>
      <c r="BN38" s="218"/>
      <c r="BO38" s="218"/>
      <c r="BP38" s="218"/>
      <c r="BQ38" s="218"/>
      <c r="BR38" s="218"/>
      <c r="BS38" s="312"/>
      <c r="BT38" s="218"/>
      <c r="BU38" s="218"/>
      <c r="BV38" s="218"/>
      <c r="BW38" s="266"/>
      <c r="BX38" s="218"/>
      <c r="BY38" s="218"/>
      <c r="BZ38" s="218"/>
      <c r="CA38" s="218"/>
      <c r="CB38" s="218"/>
      <c r="CC38" s="312"/>
      <c r="CD38" s="218"/>
      <c r="CE38" s="218"/>
      <c r="CF38" s="218"/>
      <c r="CG38" s="266"/>
      <c r="CH38" s="218"/>
      <c r="CI38" s="218"/>
      <c r="CJ38" s="218"/>
      <c r="CK38" s="218"/>
      <c r="CL38" s="218"/>
      <c r="CM38" s="312"/>
      <c r="CN38" s="218"/>
      <c r="CO38" s="218"/>
      <c r="CP38" s="218"/>
      <c r="CQ38" s="266"/>
      <c r="CR38" s="218"/>
      <c r="CS38" s="218"/>
      <c r="CT38" s="218"/>
      <c r="CU38" s="218"/>
      <c r="CV38" s="218"/>
      <c r="CW38" s="312"/>
      <c r="CX38" s="218"/>
      <c r="CY38" s="218"/>
      <c r="CZ38" s="218"/>
      <c r="DA38" s="266"/>
      <c r="DB38" s="218"/>
      <c r="DC38" s="218"/>
      <c r="DD38" s="218"/>
      <c r="DE38" s="218"/>
      <c r="DF38" s="218"/>
    </row>
    <row r="39" spans="1:110" ht="30" customHeight="1" x14ac:dyDescent="0.2">
      <c r="A39" s="57"/>
      <c r="B39" s="390"/>
      <c r="C39" s="692" t="s">
        <v>60</v>
      </c>
      <c r="D39" s="692"/>
      <c r="E39" s="692"/>
      <c r="F39" s="431">
        <v>100</v>
      </c>
      <c r="G39" s="57"/>
      <c r="H39" s="66"/>
      <c r="I39" s="243"/>
      <c r="J39" s="181"/>
      <c r="K39" s="312"/>
      <c r="L39" s="218"/>
      <c r="M39" s="218"/>
      <c r="N39" s="218"/>
      <c r="O39" s="266"/>
      <c r="P39" s="218"/>
      <c r="Q39" s="218"/>
      <c r="R39" s="218"/>
      <c r="S39" s="218"/>
      <c r="T39" s="218"/>
      <c r="U39" s="312"/>
      <c r="V39" s="218"/>
      <c r="W39" s="218"/>
      <c r="X39" s="218"/>
      <c r="Y39" s="266"/>
      <c r="Z39" s="218"/>
      <c r="AA39" s="218"/>
      <c r="AB39" s="218"/>
      <c r="AC39" s="218"/>
      <c r="AD39" s="218"/>
      <c r="AE39" s="312"/>
      <c r="AF39" s="218"/>
      <c r="AG39" s="218"/>
      <c r="AH39" s="218"/>
      <c r="AI39" s="266"/>
      <c r="AJ39" s="218"/>
      <c r="AK39" s="218"/>
      <c r="AL39" s="218"/>
      <c r="AM39" s="218"/>
      <c r="AN39" s="218"/>
      <c r="AO39" s="312"/>
      <c r="AP39" s="218"/>
      <c r="AQ39" s="218"/>
      <c r="AR39" s="218"/>
      <c r="AS39" s="266"/>
      <c r="AT39" s="218"/>
      <c r="AU39" s="218"/>
      <c r="AV39" s="218"/>
      <c r="AW39" s="218"/>
      <c r="AX39" s="218"/>
      <c r="AY39" s="312"/>
      <c r="AZ39" s="218"/>
      <c r="BA39" s="218"/>
      <c r="BB39" s="218"/>
      <c r="BC39" s="266"/>
      <c r="BD39" s="218"/>
      <c r="BE39" s="218"/>
      <c r="BF39" s="218"/>
      <c r="BG39" s="218"/>
      <c r="BH39" s="218"/>
      <c r="BI39" s="312"/>
      <c r="BJ39" s="218"/>
      <c r="BK39" s="218"/>
      <c r="BL39" s="218"/>
      <c r="BM39" s="266"/>
      <c r="BN39" s="218"/>
      <c r="BO39" s="218"/>
      <c r="BP39" s="218"/>
      <c r="BQ39" s="218"/>
      <c r="BR39" s="218"/>
      <c r="BS39" s="312"/>
      <c r="BT39" s="218"/>
      <c r="BU39" s="218"/>
      <c r="BV39" s="218"/>
      <c r="BW39" s="266"/>
      <c r="BX39" s="218"/>
      <c r="BY39" s="218"/>
      <c r="BZ39" s="218"/>
      <c r="CA39" s="218"/>
      <c r="CB39" s="218"/>
      <c r="CC39" s="312"/>
      <c r="CD39" s="218"/>
      <c r="CE39" s="218"/>
      <c r="CF39" s="218"/>
      <c r="CG39" s="266"/>
      <c r="CH39" s="218"/>
      <c r="CI39" s="218"/>
      <c r="CJ39" s="218"/>
      <c r="CK39" s="218"/>
      <c r="CL39" s="218"/>
      <c r="CM39" s="312"/>
      <c r="CN39" s="218"/>
      <c r="CO39" s="218"/>
      <c r="CP39" s="218"/>
      <c r="CQ39" s="266"/>
      <c r="CR39" s="218"/>
      <c r="CS39" s="218"/>
      <c r="CT39" s="218"/>
      <c r="CU39" s="218"/>
      <c r="CV39" s="218"/>
      <c r="CW39" s="312"/>
      <c r="CX39" s="218"/>
      <c r="CY39" s="218"/>
      <c r="CZ39" s="218"/>
      <c r="DA39" s="266"/>
      <c r="DB39" s="218"/>
      <c r="DC39" s="218"/>
      <c r="DD39" s="218"/>
      <c r="DE39" s="218"/>
      <c r="DF39" s="218"/>
    </row>
    <row r="40" spans="1:110" ht="30" customHeight="1" x14ac:dyDescent="0.2">
      <c r="A40" s="57"/>
      <c r="B40" s="390"/>
      <c r="C40" s="703" t="s">
        <v>229</v>
      </c>
      <c r="D40" s="703"/>
      <c r="E40" s="703"/>
      <c r="F40" s="432">
        <v>90</v>
      </c>
      <c r="G40" s="57"/>
      <c r="H40" s="66"/>
      <c r="I40" s="243"/>
      <c r="J40" s="181"/>
      <c r="K40" s="312"/>
      <c r="L40" s="218"/>
      <c r="M40" s="218"/>
      <c r="N40" s="218"/>
      <c r="O40" s="266"/>
      <c r="P40" s="218"/>
      <c r="Q40" s="218"/>
      <c r="R40" s="218"/>
      <c r="S40" s="218"/>
      <c r="T40" s="218"/>
      <c r="U40" s="312"/>
      <c r="V40" s="218"/>
      <c r="W40" s="218"/>
      <c r="X40" s="218"/>
      <c r="Y40" s="266"/>
      <c r="Z40" s="218"/>
      <c r="AA40" s="218"/>
      <c r="AB40" s="218"/>
      <c r="AC40" s="218"/>
      <c r="AD40" s="218"/>
      <c r="AE40" s="312"/>
      <c r="AF40" s="218"/>
      <c r="AG40" s="218"/>
      <c r="AH40" s="218"/>
      <c r="AI40" s="266"/>
      <c r="AJ40" s="218"/>
      <c r="AK40" s="218"/>
      <c r="AL40" s="218"/>
      <c r="AM40" s="218"/>
      <c r="AN40" s="218"/>
      <c r="AO40" s="312"/>
      <c r="AP40" s="218"/>
      <c r="AQ40" s="218"/>
      <c r="AR40" s="218"/>
      <c r="AS40" s="266"/>
      <c r="AT40" s="218"/>
      <c r="AU40" s="218"/>
      <c r="AV40" s="218"/>
      <c r="AW40" s="218"/>
      <c r="AX40" s="218"/>
      <c r="AY40" s="312"/>
      <c r="AZ40" s="218"/>
      <c r="BA40" s="218"/>
      <c r="BB40" s="218"/>
      <c r="BC40" s="266"/>
      <c r="BD40" s="218"/>
      <c r="BE40" s="218"/>
      <c r="BF40" s="218"/>
      <c r="BG40" s="218"/>
      <c r="BH40" s="218"/>
      <c r="BI40" s="312"/>
      <c r="BJ40" s="218"/>
      <c r="BK40" s="218"/>
      <c r="BL40" s="218"/>
      <c r="BM40" s="266"/>
      <c r="BN40" s="218"/>
      <c r="BO40" s="218"/>
      <c r="BP40" s="218"/>
      <c r="BQ40" s="218"/>
      <c r="BR40" s="218"/>
      <c r="BS40" s="312"/>
      <c r="BT40" s="218"/>
      <c r="BU40" s="218"/>
      <c r="BV40" s="218"/>
      <c r="BW40" s="266"/>
      <c r="BX40" s="218"/>
      <c r="BY40" s="218"/>
      <c r="BZ40" s="218"/>
      <c r="CA40" s="218"/>
      <c r="CB40" s="218"/>
      <c r="CC40" s="312"/>
      <c r="CD40" s="218"/>
      <c r="CE40" s="218"/>
      <c r="CF40" s="218"/>
      <c r="CG40" s="266"/>
      <c r="CH40" s="218"/>
      <c r="CI40" s="218"/>
      <c r="CJ40" s="218"/>
      <c r="CK40" s="218"/>
      <c r="CL40" s="218"/>
      <c r="CM40" s="312"/>
      <c r="CN40" s="218"/>
      <c r="CO40" s="218"/>
      <c r="CP40" s="218"/>
      <c r="CQ40" s="266"/>
      <c r="CR40" s="218"/>
      <c r="CS40" s="218"/>
      <c r="CT40" s="218"/>
      <c r="CU40" s="218"/>
      <c r="CV40" s="218"/>
      <c r="CW40" s="312"/>
      <c r="CX40" s="218"/>
      <c r="CY40" s="218"/>
      <c r="CZ40" s="218"/>
      <c r="DA40" s="266"/>
      <c r="DB40" s="218"/>
      <c r="DC40" s="218"/>
      <c r="DD40" s="218"/>
      <c r="DE40" s="218"/>
      <c r="DF40" s="218"/>
    </row>
    <row r="41" spans="1:110" ht="30" customHeight="1" x14ac:dyDescent="0.2">
      <c r="A41" s="57"/>
      <c r="B41" s="390"/>
      <c r="C41" s="690" t="s">
        <v>230</v>
      </c>
      <c r="D41" s="690"/>
      <c r="E41" s="690"/>
      <c r="F41" s="432">
        <v>80</v>
      </c>
      <c r="G41" s="57"/>
      <c r="H41" s="66"/>
      <c r="I41" s="243"/>
      <c r="J41" s="181"/>
      <c r="K41" s="312">
        <v>0</v>
      </c>
      <c r="L41" s="218"/>
      <c r="M41" s="218"/>
      <c r="N41" s="218"/>
      <c r="O41" s="266"/>
      <c r="P41" s="218"/>
      <c r="Q41" s="218"/>
      <c r="R41" s="218"/>
      <c r="S41" s="218"/>
      <c r="T41" s="218"/>
      <c r="U41" s="312">
        <v>1</v>
      </c>
      <c r="V41" s="218"/>
      <c r="W41" s="218"/>
      <c r="X41" s="218"/>
      <c r="Y41" s="266"/>
      <c r="Z41" s="218"/>
      <c r="AA41" s="218"/>
      <c r="AB41" s="218"/>
      <c r="AC41" s="218"/>
      <c r="AD41" s="218"/>
      <c r="AE41" s="312">
        <v>2</v>
      </c>
      <c r="AF41" s="218"/>
      <c r="AG41" s="218"/>
      <c r="AH41" s="218"/>
      <c r="AI41" s="266"/>
      <c r="AJ41" s="218"/>
      <c r="AK41" s="218"/>
      <c r="AL41" s="218"/>
      <c r="AM41" s="218"/>
      <c r="AN41" s="218"/>
      <c r="AO41" s="312">
        <v>3</v>
      </c>
      <c r="AP41" s="218"/>
      <c r="AQ41" s="218"/>
      <c r="AR41" s="218"/>
      <c r="AS41" s="266"/>
      <c r="AT41" s="218"/>
      <c r="AU41" s="218"/>
      <c r="AV41" s="218"/>
      <c r="AW41" s="218"/>
      <c r="AX41" s="218"/>
      <c r="AY41" s="312">
        <v>4</v>
      </c>
      <c r="AZ41" s="218"/>
      <c r="BA41" s="218"/>
      <c r="BB41" s="218"/>
      <c r="BC41" s="266"/>
      <c r="BD41" s="218"/>
      <c r="BE41" s="218"/>
      <c r="BF41" s="218"/>
      <c r="BG41" s="218"/>
      <c r="BH41" s="218"/>
      <c r="BI41" s="312">
        <v>5</v>
      </c>
      <c r="BJ41" s="218"/>
      <c r="BK41" s="218"/>
      <c r="BL41" s="218"/>
      <c r="BM41" s="266"/>
      <c r="BN41" s="218"/>
      <c r="BO41" s="218"/>
      <c r="BP41" s="218"/>
      <c r="BQ41" s="218"/>
      <c r="BR41" s="218"/>
      <c r="BS41" s="312">
        <v>6</v>
      </c>
      <c r="BT41" s="218"/>
      <c r="BU41" s="218"/>
      <c r="BV41" s="218"/>
      <c r="BW41" s="266"/>
      <c r="BX41" s="218"/>
      <c r="BY41" s="218"/>
      <c r="BZ41" s="218"/>
      <c r="CA41" s="218"/>
      <c r="CB41" s="218"/>
      <c r="CC41" s="312">
        <v>7</v>
      </c>
      <c r="CD41" s="218"/>
      <c r="CE41" s="218"/>
      <c r="CF41" s="218"/>
      <c r="CG41" s="266"/>
      <c r="CH41" s="218"/>
      <c r="CI41" s="218"/>
      <c r="CJ41" s="218"/>
      <c r="CK41" s="218"/>
      <c r="CL41" s="218"/>
      <c r="CM41" s="312">
        <v>8</v>
      </c>
      <c r="CN41" s="218"/>
      <c r="CO41" s="218"/>
      <c r="CP41" s="218"/>
      <c r="CQ41" s="266"/>
      <c r="CR41" s="218"/>
      <c r="CS41" s="218"/>
      <c r="CT41" s="218"/>
      <c r="CU41" s="218"/>
      <c r="CV41" s="218"/>
      <c r="CW41" s="312">
        <v>9</v>
      </c>
      <c r="CX41" s="218"/>
      <c r="CY41" s="218"/>
      <c r="CZ41" s="218"/>
      <c r="DA41" s="266"/>
      <c r="DB41" s="218"/>
      <c r="DC41" s="218"/>
      <c r="DD41" s="218"/>
      <c r="DE41" s="218"/>
      <c r="DF41" s="218"/>
    </row>
    <row r="42" spans="1:110" ht="30" customHeight="1" x14ac:dyDescent="0.2">
      <c r="A42" s="57"/>
      <c r="B42" s="390"/>
      <c r="C42" s="690" t="s">
        <v>231</v>
      </c>
      <c r="D42" s="690"/>
      <c r="E42" s="690"/>
      <c r="F42" s="432">
        <v>60</v>
      </c>
      <c r="G42" s="57"/>
      <c r="H42" s="66">
        <f>I42</f>
        <v>0</v>
      </c>
      <c r="I42" s="409">
        <v>0</v>
      </c>
      <c r="J42" s="181"/>
      <c r="K42" s="278">
        <f t="shared" ref="K42:T42" si="42">$I$42</f>
        <v>0</v>
      </c>
      <c r="L42" s="278">
        <f t="shared" si="42"/>
        <v>0</v>
      </c>
      <c r="M42" s="278">
        <f t="shared" si="42"/>
        <v>0</v>
      </c>
      <c r="N42" s="278">
        <f t="shared" si="42"/>
        <v>0</v>
      </c>
      <c r="O42" s="278">
        <f t="shared" si="42"/>
        <v>0</v>
      </c>
      <c r="P42" s="278">
        <f t="shared" si="42"/>
        <v>0</v>
      </c>
      <c r="Q42" s="278">
        <f t="shared" si="42"/>
        <v>0</v>
      </c>
      <c r="R42" s="278">
        <f t="shared" si="42"/>
        <v>0</v>
      </c>
      <c r="S42" s="278">
        <f t="shared" si="42"/>
        <v>0</v>
      </c>
      <c r="T42" s="278">
        <f t="shared" si="42"/>
        <v>0</v>
      </c>
      <c r="U42" s="278">
        <f t="shared" ref="U42:CF42" si="43">$I$42</f>
        <v>0</v>
      </c>
      <c r="V42" s="278">
        <f t="shared" si="43"/>
        <v>0</v>
      </c>
      <c r="W42" s="278">
        <f t="shared" si="43"/>
        <v>0</v>
      </c>
      <c r="X42" s="278">
        <f t="shared" si="43"/>
        <v>0</v>
      </c>
      <c r="Y42" s="278">
        <f t="shared" si="43"/>
        <v>0</v>
      </c>
      <c r="Z42" s="278">
        <f t="shared" si="43"/>
        <v>0</v>
      </c>
      <c r="AA42" s="278">
        <f t="shared" si="43"/>
        <v>0</v>
      </c>
      <c r="AB42" s="278">
        <f t="shared" si="43"/>
        <v>0</v>
      </c>
      <c r="AC42" s="278">
        <f t="shared" si="43"/>
        <v>0</v>
      </c>
      <c r="AD42" s="278">
        <f t="shared" si="43"/>
        <v>0</v>
      </c>
      <c r="AE42" s="278">
        <f t="shared" si="43"/>
        <v>0</v>
      </c>
      <c r="AF42" s="278">
        <f t="shared" si="43"/>
        <v>0</v>
      </c>
      <c r="AG42" s="278">
        <f t="shared" si="43"/>
        <v>0</v>
      </c>
      <c r="AH42" s="278">
        <f t="shared" si="43"/>
        <v>0</v>
      </c>
      <c r="AI42" s="278">
        <f t="shared" si="43"/>
        <v>0</v>
      </c>
      <c r="AJ42" s="278">
        <f t="shared" si="43"/>
        <v>0</v>
      </c>
      <c r="AK42" s="278">
        <f t="shared" si="43"/>
        <v>0</v>
      </c>
      <c r="AL42" s="278">
        <f t="shared" si="43"/>
        <v>0</v>
      </c>
      <c r="AM42" s="278">
        <f t="shared" si="43"/>
        <v>0</v>
      </c>
      <c r="AN42" s="278">
        <f t="shared" si="43"/>
        <v>0</v>
      </c>
      <c r="AO42" s="278">
        <f t="shared" si="43"/>
        <v>0</v>
      </c>
      <c r="AP42" s="278">
        <f t="shared" si="43"/>
        <v>0</v>
      </c>
      <c r="AQ42" s="278">
        <f t="shared" si="43"/>
        <v>0</v>
      </c>
      <c r="AR42" s="278">
        <f t="shared" si="43"/>
        <v>0</v>
      </c>
      <c r="AS42" s="278">
        <f t="shared" si="43"/>
        <v>0</v>
      </c>
      <c r="AT42" s="278">
        <f t="shared" si="43"/>
        <v>0</v>
      </c>
      <c r="AU42" s="278">
        <f t="shared" si="43"/>
        <v>0</v>
      </c>
      <c r="AV42" s="278">
        <f t="shared" si="43"/>
        <v>0</v>
      </c>
      <c r="AW42" s="278">
        <f t="shared" si="43"/>
        <v>0</v>
      </c>
      <c r="AX42" s="278">
        <f t="shared" si="43"/>
        <v>0</v>
      </c>
      <c r="AY42" s="278">
        <f t="shared" si="43"/>
        <v>0</v>
      </c>
      <c r="AZ42" s="278">
        <f t="shared" si="43"/>
        <v>0</v>
      </c>
      <c r="BA42" s="278">
        <f t="shared" si="43"/>
        <v>0</v>
      </c>
      <c r="BB42" s="278">
        <f t="shared" si="43"/>
        <v>0</v>
      </c>
      <c r="BC42" s="278">
        <f t="shared" si="43"/>
        <v>0</v>
      </c>
      <c r="BD42" s="278">
        <f t="shared" si="43"/>
        <v>0</v>
      </c>
      <c r="BE42" s="278">
        <f t="shared" si="43"/>
        <v>0</v>
      </c>
      <c r="BF42" s="278">
        <f t="shared" si="43"/>
        <v>0</v>
      </c>
      <c r="BG42" s="278">
        <f t="shared" si="43"/>
        <v>0</v>
      </c>
      <c r="BH42" s="278">
        <f t="shared" si="43"/>
        <v>0</v>
      </c>
      <c r="BI42" s="278">
        <f t="shared" si="43"/>
        <v>0</v>
      </c>
      <c r="BJ42" s="278">
        <f t="shared" si="43"/>
        <v>0</v>
      </c>
      <c r="BK42" s="278">
        <f t="shared" si="43"/>
        <v>0</v>
      </c>
      <c r="BL42" s="278">
        <f t="shared" si="43"/>
        <v>0</v>
      </c>
      <c r="BM42" s="278">
        <f t="shared" si="43"/>
        <v>0</v>
      </c>
      <c r="BN42" s="278">
        <f t="shared" si="43"/>
        <v>0</v>
      </c>
      <c r="BO42" s="278">
        <f t="shared" si="43"/>
        <v>0</v>
      </c>
      <c r="BP42" s="278">
        <f t="shared" si="43"/>
        <v>0</v>
      </c>
      <c r="BQ42" s="278">
        <f t="shared" si="43"/>
        <v>0</v>
      </c>
      <c r="BR42" s="278">
        <f t="shared" si="43"/>
        <v>0</v>
      </c>
      <c r="BS42" s="278">
        <f t="shared" si="43"/>
        <v>0</v>
      </c>
      <c r="BT42" s="278">
        <f t="shared" si="43"/>
        <v>0</v>
      </c>
      <c r="BU42" s="278">
        <f t="shared" si="43"/>
        <v>0</v>
      </c>
      <c r="BV42" s="278">
        <f t="shared" si="43"/>
        <v>0</v>
      </c>
      <c r="BW42" s="278">
        <f t="shared" si="43"/>
        <v>0</v>
      </c>
      <c r="BX42" s="278">
        <f t="shared" si="43"/>
        <v>0</v>
      </c>
      <c r="BY42" s="278">
        <f t="shared" si="43"/>
        <v>0</v>
      </c>
      <c r="BZ42" s="278">
        <f t="shared" si="43"/>
        <v>0</v>
      </c>
      <c r="CA42" s="278">
        <f t="shared" si="43"/>
        <v>0</v>
      </c>
      <c r="CB42" s="278">
        <f t="shared" si="43"/>
        <v>0</v>
      </c>
      <c r="CC42" s="278">
        <f t="shared" si="43"/>
        <v>0</v>
      </c>
      <c r="CD42" s="278">
        <f t="shared" si="43"/>
        <v>0</v>
      </c>
      <c r="CE42" s="278">
        <f t="shared" si="43"/>
        <v>0</v>
      </c>
      <c r="CF42" s="278">
        <f t="shared" si="43"/>
        <v>0</v>
      </c>
      <c r="CG42" s="278">
        <f t="shared" ref="CG42:DF42" si="44">$I$42</f>
        <v>0</v>
      </c>
      <c r="CH42" s="278">
        <f t="shared" si="44"/>
        <v>0</v>
      </c>
      <c r="CI42" s="278">
        <f t="shared" si="44"/>
        <v>0</v>
      </c>
      <c r="CJ42" s="278">
        <f t="shared" si="44"/>
        <v>0</v>
      </c>
      <c r="CK42" s="278">
        <f t="shared" si="44"/>
        <v>0</v>
      </c>
      <c r="CL42" s="278">
        <f t="shared" si="44"/>
        <v>0</v>
      </c>
      <c r="CM42" s="278">
        <f t="shared" si="44"/>
        <v>0</v>
      </c>
      <c r="CN42" s="278">
        <f t="shared" si="44"/>
        <v>0</v>
      </c>
      <c r="CO42" s="278">
        <f t="shared" si="44"/>
        <v>0</v>
      </c>
      <c r="CP42" s="278">
        <f t="shared" si="44"/>
        <v>0</v>
      </c>
      <c r="CQ42" s="278">
        <f t="shared" si="44"/>
        <v>0</v>
      </c>
      <c r="CR42" s="278">
        <f t="shared" si="44"/>
        <v>0</v>
      </c>
      <c r="CS42" s="278">
        <f t="shared" si="44"/>
        <v>0</v>
      </c>
      <c r="CT42" s="278">
        <f t="shared" si="44"/>
        <v>0</v>
      </c>
      <c r="CU42" s="278">
        <f t="shared" si="44"/>
        <v>0</v>
      </c>
      <c r="CV42" s="278">
        <f t="shared" si="44"/>
        <v>0</v>
      </c>
      <c r="CW42" s="278">
        <f t="shared" si="44"/>
        <v>0</v>
      </c>
      <c r="CX42" s="278">
        <f t="shared" si="44"/>
        <v>0</v>
      </c>
      <c r="CY42" s="278">
        <f t="shared" si="44"/>
        <v>0</v>
      </c>
      <c r="CZ42" s="278">
        <f t="shared" si="44"/>
        <v>0</v>
      </c>
      <c r="DA42" s="278">
        <f t="shared" si="44"/>
        <v>0</v>
      </c>
      <c r="DB42" s="278">
        <f t="shared" si="44"/>
        <v>0</v>
      </c>
      <c r="DC42" s="278">
        <f t="shared" si="44"/>
        <v>0</v>
      </c>
      <c r="DD42" s="278">
        <f t="shared" si="44"/>
        <v>0</v>
      </c>
      <c r="DE42" s="278">
        <f t="shared" si="44"/>
        <v>0</v>
      </c>
      <c r="DF42" s="278">
        <f t="shared" si="44"/>
        <v>0</v>
      </c>
    </row>
    <row r="43" spans="1:110" ht="30" customHeight="1" x14ac:dyDescent="0.2">
      <c r="A43" s="57"/>
      <c r="B43" s="390"/>
      <c r="C43" s="690" t="s">
        <v>232</v>
      </c>
      <c r="D43" s="690"/>
      <c r="E43" s="690"/>
      <c r="F43" s="432">
        <v>50</v>
      </c>
      <c r="G43" s="57"/>
      <c r="H43" s="66"/>
      <c r="I43" s="243"/>
      <c r="J43" s="181"/>
      <c r="K43" s="175"/>
      <c r="U43" s="175"/>
      <c r="Y43" s="85"/>
      <c r="AE43" s="175"/>
      <c r="AI43" s="85"/>
      <c r="AO43" s="175"/>
      <c r="AS43" s="85"/>
      <c r="AY43" s="175"/>
      <c r="BC43" s="85"/>
      <c r="BI43" s="175"/>
      <c r="BM43" s="85"/>
      <c r="BS43" s="175"/>
      <c r="BW43" s="85"/>
      <c r="CC43" s="175"/>
      <c r="CG43" s="85"/>
      <c r="CM43" s="175"/>
      <c r="CQ43" s="85"/>
      <c r="CW43" s="175"/>
      <c r="DA43" s="85"/>
    </row>
    <row r="44" spans="1:110" ht="30" customHeight="1" x14ac:dyDescent="0.2">
      <c r="A44" s="57"/>
      <c r="B44" s="390"/>
      <c r="C44" s="690" t="s">
        <v>233</v>
      </c>
      <c r="D44" s="690"/>
      <c r="E44" s="690"/>
      <c r="F44" s="432">
        <v>20</v>
      </c>
      <c r="G44" s="57"/>
      <c r="H44" s="66"/>
      <c r="I44" s="243"/>
      <c r="J44" s="181"/>
      <c r="K44" s="175"/>
      <c r="U44" s="175"/>
      <c r="Y44" s="85"/>
      <c r="AE44" s="175"/>
      <c r="AI44" s="85"/>
      <c r="AO44" s="175"/>
      <c r="AS44" s="85"/>
      <c r="AY44" s="175"/>
      <c r="BC44" s="85"/>
      <c r="BI44" s="175"/>
      <c r="BM44" s="85"/>
      <c r="BS44" s="175"/>
      <c r="BW44" s="85"/>
      <c r="CC44" s="175"/>
      <c r="CG44" s="85"/>
      <c r="CM44" s="175"/>
      <c r="CQ44" s="85"/>
      <c r="CW44" s="175"/>
      <c r="DA44" s="85"/>
    </row>
    <row r="45" spans="1:110" ht="30" customHeight="1" x14ac:dyDescent="0.2">
      <c r="A45" s="57"/>
      <c r="B45" s="390"/>
      <c r="C45" s="690" t="s">
        <v>234</v>
      </c>
      <c r="D45" s="690"/>
      <c r="E45" s="690"/>
      <c r="F45" s="432">
        <v>10</v>
      </c>
      <c r="G45" s="57"/>
      <c r="H45" s="66"/>
      <c r="I45" s="243"/>
      <c r="J45" s="181"/>
      <c r="K45" s="175"/>
      <c r="U45" s="175"/>
      <c r="Y45" s="85"/>
      <c r="AE45" s="175"/>
      <c r="AI45" s="85"/>
      <c r="AO45" s="175"/>
      <c r="AS45" s="85"/>
      <c r="AY45" s="175"/>
      <c r="BC45" s="85"/>
      <c r="BI45" s="175"/>
      <c r="BM45" s="85"/>
      <c r="BS45" s="175"/>
      <c r="BW45" s="85"/>
      <c r="CC45" s="175"/>
      <c r="CG45" s="85"/>
      <c r="CM45" s="175"/>
      <c r="CQ45" s="85"/>
      <c r="CW45" s="175"/>
      <c r="DA45" s="85"/>
    </row>
    <row r="46" spans="1:110" ht="30" customHeight="1" x14ac:dyDescent="0.2">
      <c r="A46" s="57"/>
      <c r="B46" s="390"/>
      <c r="C46" s="697" t="s">
        <v>61</v>
      </c>
      <c r="D46" s="697"/>
      <c r="E46" s="697"/>
      <c r="F46" s="433">
        <v>0</v>
      </c>
      <c r="G46" s="57"/>
      <c r="H46" s="66"/>
      <c r="I46" s="243"/>
      <c r="J46" s="181"/>
      <c r="K46" s="299"/>
      <c r="L46" s="299"/>
      <c r="M46" s="299"/>
      <c r="N46" s="299"/>
      <c r="O46" s="273"/>
      <c r="P46" s="299"/>
      <c r="Q46" s="299"/>
      <c r="R46" s="299"/>
      <c r="S46" s="299"/>
      <c r="T46" s="299"/>
      <c r="U46" s="299"/>
      <c r="V46" s="299"/>
      <c r="W46" s="299"/>
      <c r="X46" s="299"/>
      <c r="Y46" s="273"/>
      <c r="Z46" s="299"/>
      <c r="AA46" s="299"/>
      <c r="AB46" s="299"/>
      <c r="AC46" s="299"/>
      <c r="AD46" s="299"/>
      <c r="AE46" s="299"/>
      <c r="AF46" s="299"/>
      <c r="AG46" s="299"/>
      <c r="AH46" s="299"/>
      <c r="AI46" s="273"/>
      <c r="AJ46" s="299"/>
      <c r="AK46" s="299"/>
      <c r="AL46" s="299"/>
      <c r="AM46" s="299"/>
      <c r="AN46" s="299"/>
      <c r="AO46" s="299"/>
      <c r="AP46" s="299"/>
      <c r="AQ46" s="299"/>
      <c r="AR46" s="299"/>
      <c r="AS46" s="273"/>
      <c r="AT46" s="299"/>
      <c r="AU46" s="299"/>
      <c r="AV46" s="299"/>
      <c r="AW46" s="299"/>
      <c r="AX46" s="299"/>
      <c r="AY46" s="299"/>
      <c r="AZ46" s="299"/>
      <c r="BA46" s="299"/>
      <c r="BB46" s="299"/>
      <c r="BC46" s="273"/>
      <c r="BD46" s="299"/>
      <c r="BE46" s="299"/>
      <c r="BF46" s="299"/>
      <c r="BG46" s="299"/>
      <c r="BH46" s="299"/>
      <c r="BI46" s="299"/>
      <c r="BJ46" s="299"/>
      <c r="BK46" s="299"/>
      <c r="BL46" s="299"/>
      <c r="BM46" s="273"/>
      <c r="BN46" s="299"/>
      <c r="BO46" s="299"/>
      <c r="BP46" s="299"/>
      <c r="BQ46" s="299"/>
      <c r="BR46" s="299"/>
      <c r="BS46" s="299"/>
      <c r="BT46" s="299"/>
      <c r="BU46" s="299"/>
      <c r="BV46" s="299"/>
      <c r="BW46" s="273"/>
      <c r="BX46" s="299"/>
      <c r="BY46" s="299"/>
      <c r="BZ46" s="299"/>
      <c r="CA46" s="299"/>
      <c r="CB46" s="299"/>
      <c r="CC46" s="299"/>
      <c r="CD46" s="299"/>
      <c r="CE46" s="299"/>
      <c r="CF46" s="299"/>
      <c r="CG46" s="273"/>
      <c r="CH46" s="299"/>
      <c r="CI46" s="299"/>
      <c r="CJ46" s="299"/>
      <c r="CK46" s="299"/>
      <c r="CL46" s="299"/>
      <c r="CM46" s="299"/>
      <c r="CN46" s="299"/>
      <c r="CO46" s="299"/>
      <c r="CP46" s="299"/>
      <c r="CQ46" s="273"/>
      <c r="CR46" s="299"/>
      <c r="CS46" s="299"/>
      <c r="CT46" s="299"/>
      <c r="CU46" s="299"/>
      <c r="CV46" s="299"/>
      <c r="CW46" s="299"/>
      <c r="CX46" s="299"/>
      <c r="CY46" s="299"/>
      <c r="CZ46" s="299"/>
      <c r="DA46" s="273"/>
      <c r="DB46" s="299"/>
      <c r="DC46" s="299"/>
      <c r="DD46" s="299"/>
      <c r="DE46" s="299"/>
      <c r="DF46" s="299"/>
    </row>
    <row r="47" spans="1:110" ht="18" customHeight="1" x14ac:dyDescent="0.2">
      <c r="A47" s="57"/>
      <c r="B47" s="390"/>
      <c r="C47" s="390"/>
      <c r="D47" s="390"/>
      <c r="E47" s="66"/>
      <c r="F47" s="60"/>
      <c r="G47" s="57"/>
      <c r="H47" s="60"/>
      <c r="I47" s="179"/>
      <c r="J47" s="181"/>
      <c r="K47" s="599" t="str">
        <f>K4</f>
        <v>UNIT 1</v>
      </c>
      <c r="L47" s="599" t="str">
        <f t="shared" ref="L47:BW47" si="45">L4</f>
        <v>UNIT 2</v>
      </c>
      <c r="M47" s="599" t="str">
        <f t="shared" si="45"/>
        <v>UNIT 3</v>
      </c>
      <c r="N47" s="599" t="str">
        <f t="shared" si="45"/>
        <v>UNIT 4</v>
      </c>
      <c r="O47" s="599" t="str">
        <f t="shared" si="45"/>
        <v>UNIT 5</v>
      </c>
      <c r="P47" s="599" t="str">
        <f t="shared" si="45"/>
        <v>UNIT 6</v>
      </c>
      <c r="Q47" s="599" t="str">
        <f t="shared" si="45"/>
        <v>UNIT 7</v>
      </c>
      <c r="R47" s="599" t="str">
        <f t="shared" si="45"/>
        <v>UNIT 8</v>
      </c>
      <c r="S47" s="599" t="str">
        <f t="shared" si="45"/>
        <v>UNIT 9</v>
      </c>
      <c r="T47" s="599" t="str">
        <f t="shared" si="45"/>
        <v>UNIT 10</v>
      </c>
      <c r="U47" s="599" t="str">
        <f t="shared" si="45"/>
        <v>UNIT 11</v>
      </c>
      <c r="V47" s="599" t="str">
        <f t="shared" si="45"/>
        <v>UNIT 12</v>
      </c>
      <c r="W47" s="599" t="str">
        <f t="shared" si="45"/>
        <v>UNIT 13</v>
      </c>
      <c r="X47" s="599" t="str">
        <f t="shared" si="45"/>
        <v>UNIT 14</v>
      </c>
      <c r="Y47" s="599" t="str">
        <f t="shared" si="45"/>
        <v>UNIT 15</v>
      </c>
      <c r="Z47" s="599" t="str">
        <f t="shared" si="45"/>
        <v>UNIT 16</v>
      </c>
      <c r="AA47" s="599" t="str">
        <f t="shared" si="45"/>
        <v>UNIT 17</v>
      </c>
      <c r="AB47" s="599" t="str">
        <f t="shared" si="45"/>
        <v>UNIT 18</v>
      </c>
      <c r="AC47" s="599" t="str">
        <f t="shared" si="45"/>
        <v>UNIT 19</v>
      </c>
      <c r="AD47" s="599" t="str">
        <f t="shared" si="45"/>
        <v>UNIT 20</v>
      </c>
      <c r="AE47" s="599" t="str">
        <f t="shared" si="45"/>
        <v>UNIT 21</v>
      </c>
      <c r="AF47" s="599" t="str">
        <f t="shared" si="45"/>
        <v>UNIT 22</v>
      </c>
      <c r="AG47" s="599" t="str">
        <f t="shared" si="45"/>
        <v>UNIT 23</v>
      </c>
      <c r="AH47" s="599" t="str">
        <f t="shared" si="45"/>
        <v>UNIT 24</v>
      </c>
      <c r="AI47" s="599" t="str">
        <f t="shared" si="45"/>
        <v>UNIT 25</v>
      </c>
      <c r="AJ47" s="599" t="str">
        <f t="shared" si="45"/>
        <v>UNIT 26</v>
      </c>
      <c r="AK47" s="599" t="str">
        <f t="shared" si="45"/>
        <v>UNIT 27</v>
      </c>
      <c r="AL47" s="599" t="str">
        <f t="shared" si="45"/>
        <v>UNIT 28</v>
      </c>
      <c r="AM47" s="599" t="str">
        <f t="shared" si="45"/>
        <v>UNIT 29</v>
      </c>
      <c r="AN47" s="599" t="str">
        <f t="shared" si="45"/>
        <v>UNIT 30</v>
      </c>
      <c r="AO47" s="599" t="str">
        <f t="shared" si="45"/>
        <v>UNIT 31</v>
      </c>
      <c r="AP47" s="599" t="str">
        <f t="shared" si="45"/>
        <v>UNIT 32</v>
      </c>
      <c r="AQ47" s="599" t="str">
        <f t="shared" si="45"/>
        <v>UNIT 33</v>
      </c>
      <c r="AR47" s="599" t="str">
        <f t="shared" si="45"/>
        <v>UNIT 34</v>
      </c>
      <c r="AS47" s="599" t="str">
        <f t="shared" si="45"/>
        <v>UNIT 35</v>
      </c>
      <c r="AT47" s="599" t="str">
        <f t="shared" si="45"/>
        <v>UNIT 36</v>
      </c>
      <c r="AU47" s="599" t="str">
        <f t="shared" si="45"/>
        <v>UNIT 37</v>
      </c>
      <c r="AV47" s="599" t="str">
        <f t="shared" si="45"/>
        <v>UNIT 38</v>
      </c>
      <c r="AW47" s="599" t="str">
        <f t="shared" si="45"/>
        <v>UNIT 39</v>
      </c>
      <c r="AX47" s="599" t="str">
        <f t="shared" si="45"/>
        <v>UNIT 40</v>
      </c>
      <c r="AY47" s="599" t="str">
        <f t="shared" si="45"/>
        <v>UNIT 41</v>
      </c>
      <c r="AZ47" s="599" t="str">
        <f t="shared" si="45"/>
        <v>UNIT 42</v>
      </c>
      <c r="BA47" s="599" t="str">
        <f t="shared" si="45"/>
        <v>UNIT 43</v>
      </c>
      <c r="BB47" s="599" t="str">
        <f t="shared" si="45"/>
        <v>UNIT 44</v>
      </c>
      <c r="BC47" s="599" t="str">
        <f t="shared" si="45"/>
        <v>UNIT 45</v>
      </c>
      <c r="BD47" s="599" t="str">
        <f t="shared" si="45"/>
        <v>UNIT 46</v>
      </c>
      <c r="BE47" s="599" t="str">
        <f t="shared" si="45"/>
        <v>UNIT 47</v>
      </c>
      <c r="BF47" s="599" t="str">
        <f t="shared" si="45"/>
        <v>UNIT 48</v>
      </c>
      <c r="BG47" s="599" t="str">
        <f t="shared" si="45"/>
        <v>UNIT 49</v>
      </c>
      <c r="BH47" s="599" t="str">
        <f t="shared" si="45"/>
        <v>UNIT 50</v>
      </c>
      <c r="BI47" s="599" t="str">
        <f t="shared" si="45"/>
        <v>UNIT 51</v>
      </c>
      <c r="BJ47" s="599" t="str">
        <f t="shared" si="45"/>
        <v>UNIT 52</v>
      </c>
      <c r="BK47" s="599" t="str">
        <f t="shared" si="45"/>
        <v>UNIT 53</v>
      </c>
      <c r="BL47" s="599" t="str">
        <f t="shared" si="45"/>
        <v>UNIT 54</v>
      </c>
      <c r="BM47" s="599" t="str">
        <f t="shared" si="45"/>
        <v>UNIT 55</v>
      </c>
      <c r="BN47" s="599" t="str">
        <f t="shared" si="45"/>
        <v>UNIT 56</v>
      </c>
      <c r="BO47" s="599" t="str">
        <f t="shared" si="45"/>
        <v>UNIT 57</v>
      </c>
      <c r="BP47" s="599" t="str">
        <f t="shared" si="45"/>
        <v>UNIT 58</v>
      </c>
      <c r="BQ47" s="599" t="str">
        <f t="shared" si="45"/>
        <v>UNIT 59</v>
      </c>
      <c r="BR47" s="599" t="str">
        <f t="shared" si="45"/>
        <v>UNIT 60</v>
      </c>
      <c r="BS47" s="599" t="str">
        <f t="shared" si="45"/>
        <v>UNIT 61</v>
      </c>
      <c r="BT47" s="599" t="str">
        <f t="shared" si="45"/>
        <v>UNIT 62</v>
      </c>
      <c r="BU47" s="599" t="str">
        <f t="shared" si="45"/>
        <v>UNIT 63</v>
      </c>
      <c r="BV47" s="599" t="str">
        <f t="shared" si="45"/>
        <v>UNIT 64</v>
      </c>
      <c r="BW47" s="599" t="str">
        <f t="shared" si="45"/>
        <v>UNIT 65</v>
      </c>
      <c r="BX47" s="599" t="str">
        <f t="shared" ref="BX47:DF47" si="46">BX4</f>
        <v>UNIT 66</v>
      </c>
      <c r="BY47" s="599" t="str">
        <f t="shared" si="46"/>
        <v>UNIT 67</v>
      </c>
      <c r="BZ47" s="599" t="str">
        <f t="shared" si="46"/>
        <v>UNIT 68</v>
      </c>
      <c r="CA47" s="599" t="str">
        <f t="shared" si="46"/>
        <v>UNIT 69</v>
      </c>
      <c r="CB47" s="599" t="str">
        <f t="shared" si="46"/>
        <v>UNIT 70</v>
      </c>
      <c r="CC47" s="599" t="str">
        <f t="shared" si="46"/>
        <v>UNIT 71</v>
      </c>
      <c r="CD47" s="599" t="str">
        <f t="shared" si="46"/>
        <v>UNIT 72</v>
      </c>
      <c r="CE47" s="599" t="str">
        <f t="shared" si="46"/>
        <v>UNIT 73</v>
      </c>
      <c r="CF47" s="599" t="str">
        <f t="shared" si="46"/>
        <v>UNIT 74</v>
      </c>
      <c r="CG47" s="599" t="str">
        <f t="shared" si="46"/>
        <v>UNIT 75</v>
      </c>
      <c r="CH47" s="599" t="str">
        <f t="shared" si="46"/>
        <v>UNIT 76</v>
      </c>
      <c r="CI47" s="599" t="str">
        <f t="shared" si="46"/>
        <v>UNIT 77</v>
      </c>
      <c r="CJ47" s="599" t="str">
        <f t="shared" si="46"/>
        <v>UNIT 78</v>
      </c>
      <c r="CK47" s="599" t="str">
        <f t="shared" si="46"/>
        <v>UNIT 79</v>
      </c>
      <c r="CL47" s="599" t="str">
        <f t="shared" si="46"/>
        <v>UNIT 80</v>
      </c>
      <c r="CM47" s="599" t="str">
        <f t="shared" si="46"/>
        <v>UNIT 81</v>
      </c>
      <c r="CN47" s="599" t="str">
        <f t="shared" si="46"/>
        <v>UNIT 82</v>
      </c>
      <c r="CO47" s="599" t="str">
        <f t="shared" si="46"/>
        <v>UNIT 83</v>
      </c>
      <c r="CP47" s="599" t="str">
        <f t="shared" si="46"/>
        <v>UNIT 84</v>
      </c>
      <c r="CQ47" s="599" t="str">
        <f t="shared" si="46"/>
        <v>UNIT 85</v>
      </c>
      <c r="CR47" s="599" t="str">
        <f t="shared" si="46"/>
        <v>UNIT 86</v>
      </c>
      <c r="CS47" s="599" t="str">
        <f t="shared" si="46"/>
        <v>UNIT 87</v>
      </c>
      <c r="CT47" s="599" t="str">
        <f t="shared" si="46"/>
        <v>UNIT 88</v>
      </c>
      <c r="CU47" s="599" t="str">
        <f t="shared" si="46"/>
        <v>UNIT 89</v>
      </c>
      <c r="CV47" s="599" t="str">
        <f t="shared" si="46"/>
        <v>UNIT 90</v>
      </c>
      <c r="CW47" s="599" t="str">
        <f t="shared" si="46"/>
        <v>UNIT 91</v>
      </c>
      <c r="CX47" s="599" t="str">
        <f t="shared" si="46"/>
        <v>UNIT 92</v>
      </c>
      <c r="CY47" s="599" t="str">
        <f t="shared" si="46"/>
        <v>UNIT 93</v>
      </c>
      <c r="CZ47" s="599" t="str">
        <f t="shared" si="46"/>
        <v>UNIT 94</v>
      </c>
      <c r="DA47" s="599" t="str">
        <f t="shared" si="46"/>
        <v>UNIT 95</v>
      </c>
      <c r="DB47" s="599" t="str">
        <f t="shared" si="46"/>
        <v>UNIT 96</v>
      </c>
      <c r="DC47" s="599" t="str">
        <f t="shared" si="46"/>
        <v>UNIT 97</v>
      </c>
      <c r="DD47" s="599" t="str">
        <f t="shared" si="46"/>
        <v>UNIT 98</v>
      </c>
      <c r="DE47" s="599" t="str">
        <f t="shared" si="46"/>
        <v>UNIT 99</v>
      </c>
      <c r="DF47" s="599" t="str">
        <f t="shared" si="46"/>
        <v>UNIT 100</v>
      </c>
    </row>
    <row r="48" spans="1:110" ht="27" customHeight="1" x14ac:dyDescent="0.2">
      <c r="A48" s="57"/>
      <c r="B48" s="423" t="str">
        <f>Weighting!C16</f>
        <v>EN 6.0</v>
      </c>
      <c r="C48" s="705" t="s">
        <v>710</v>
      </c>
      <c r="D48" s="705"/>
      <c r="E48" s="705"/>
      <c r="F48" s="412" t="s">
        <v>246</v>
      </c>
      <c r="G48" s="57"/>
      <c r="H48" s="91">
        <f>H49</f>
        <v>0</v>
      </c>
      <c r="I48" s="60"/>
      <c r="J48" s="181"/>
      <c r="K48" s="175"/>
      <c r="U48" s="175"/>
      <c r="Y48" s="85"/>
      <c r="AE48" s="175"/>
      <c r="AI48" s="85"/>
      <c r="AO48" s="175"/>
      <c r="AS48" s="85"/>
      <c r="AY48" s="175"/>
      <c r="BC48" s="85"/>
      <c r="BI48" s="175"/>
      <c r="BM48" s="85"/>
      <c r="BS48" s="175"/>
      <c r="BW48" s="85"/>
      <c r="CC48" s="175"/>
      <c r="CG48" s="85"/>
      <c r="CM48" s="175"/>
      <c r="CQ48" s="85"/>
      <c r="CW48" s="175"/>
      <c r="DA48" s="85"/>
    </row>
    <row r="49" spans="1:133" ht="27" customHeight="1" thickBot="1" x14ac:dyDescent="0.25">
      <c r="A49" s="57"/>
      <c r="B49" s="709"/>
      <c r="C49" s="709"/>
      <c r="D49" s="387"/>
      <c r="E49" s="93" t="s">
        <v>410</v>
      </c>
      <c r="F49" s="424" t="str">
        <f>Home!C31</f>
        <v/>
      </c>
      <c r="G49" s="57"/>
      <c r="H49" s="60">
        <f>H53*$G$127</f>
        <v>0</v>
      </c>
      <c r="I49" s="66"/>
      <c r="J49" s="181"/>
      <c r="K49" s="680" t="s">
        <v>414</v>
      </c>
      <c r="L49" s="680"/>
      <c r="M49" s="680"/>
      <c r="N49" s="680"/>
      <c r="O49" s="680"/>
      <c r="P49" s="680"/>
      <c r="Q49" s="680"/>
      <c r="R49" s="680"/>
      <c r="S49" s="680"/>
      <c r="T49" s="680"/>
      <c r="U49" s="680" t="s">
        <v>414</v>
      </c>
      <c r="V49" s="680"/>
      <c r="W49" s="680"/>
      <c r="X49" s="680"/>
      <c r="Y49" s="680"/>
      <c r="Z49" s="680"/>
      <c r="AA49" s="680"/>
      <c r="AB49" s="680"/>
      <c r="AC49" s="680"/>
      <c r="AD49" s="680"/>
      <c r="AE49" s="680" t="s">
        <v>414</v>
      </c>
      <c r="AF49" s="680"/>
      <c r="AG49" s="680"/>
      <c r="AH49" s="680"/>
      <c r="AI49" s="680"/>
      <c r="AJ49" s="680"/>
      <c r="AK49" s="680"/>
      <c r="AL49" s="680"/>
      <c r="AM49" s="680"/>
      <c r="AN49" s="680"/>
      <c r="AO49" s="680" t="s">
        <v>414</v>
      </c>
      <c r="AP49" s="680"/>
      <c r="AQ49" s="680"/>
      <c r="AR49" s="680"/>
      <c r="AS49" s="680"/>
      <c r="AT49" s="680"/>
      <c r="AU49" s="680"/>
      <c r="AV49" s="680"/>
      <c r="AW49" s="680"/>
      <c r="AX49" s="680"/>
      <c r="AY49" s="680" t="s">
        <v>414</v>
      </c>
      <c r="AZ49" s="680"/>
      <c r="BA49" s="680"/>
      <c r="BB49" s="680"/>
      <c r="BC49" s="680"/>
      <c r="BD49" s="680"/>
      <c r="BE49" s="680"/>
      <c r="BF49" s="680"/>
      <c r="BG49" s="680"/>
      <c r="BH49" s="680"/>
      <c r="BI49" s="680" t="s">
        <v>414</v>
      </c>
      <c r="BJ49" s="680"/>
      <c r="BK49" s="680"/>
      <c r="BL49" s="680"/>
      <c r="BM49" s="680"/>
      <c r="BN49" s="680"/>
      <c r="BO49" s="680"/>
      <c r="BP49" s="680"/>
      <c r="BQ49" s="680"/>
      <c r="BR49" s="680"/>
      <c r="BS49" s="680" t="s">
        <v>414</v>
      </c>
      <c r="BT49" s="680"/>
      <c r="BU49" s="680"/>
      <c r="BV49" s="680"/>
      <c r="BW49" s="680"/>
      <c r="BX49" s="680"/>
      <c r="BY49" s="680"/>
      <c r="BZ49" s="680"/>
      <c r="CA49" s="680"/>
      <c r="CB49" s="680"/>
      <c r="CC49" s="680" t="s">
        <v>414</v>
      </c>
      <c r="CD49" s="680"/>
      <c r="CE49" s="680"/>
      <c r="CF49" s="680"/>
      <c r="CG49" s="680"/>
      <c r="CH49" s="680"/>
      <c r="CI49" s="680"/>
      <c r="CJ49" s="680"/>
      <c r="CK49" s="680"/>
      <c r="CL49" s="680"/>
      <c r="CM49" s="680" t="s">
        <v>414</v>
      </c>
      <c r="CN49" s="680"/>
      <c r="CO49" s="680"/>
      <c r="CP49" s="680"/>
      <c r="CQ49" s="680"/>
      <c r="CR49" s="680"/>
      <c r="CS49" s="680"/>
      <c r="CT49" s="680"/>
      <c r="CU49" s="680"/>
      <c r="CV49" s="680"/>
      <c r="CW49" s="680" t="s">
        <v>414</v>
      </c>
      <c r="CX49" s="680"/>
      <c r="CY49" s="680"/>
      <c r="CZ49" s="680"/>
      <c r="DA49" s="680"/>
      <c r="DB49" s="680"/>
      <c r="DC49" s="680"/>
      <c r="DD49" s="680"/>
      <c r="DE49" s="680"/>
      <c r="DF49" s="680"/>
    </row>
    <row r="50" spans="1:133" ht="4.5" customHeight="1" x14ac:dyDescent="0.2">
      <c r="A50" s="57"/>
      <c r="B50" s="413"/>
      <c r="C50" s="702"/>
      <c r="D50" s="702"/>
      <c r="E50" s="702"/>
      <c r="F50" s="422"/>
      <c r="G50" s="57"/>
      <c r="H50" s="94"/>
      <c r="I50" s="66"/>
      <c r="J50" s="181"/>
      <c r="K50" s="273">
        <f t="shared" ref="K50:AP50" si="47">K53*$G$127</f>
        <v>0</v>
      </c>
      <c r="L50" s="273">
        <f t="shared" si="47"/>
        <v>0</v>
      </c>
      <c r="M50" s="273">
        <f t="shared" si="47"/>
        <v>0</v>
      </c>
      <c r="N50" s="273">
        <f t="shared" si="47"/>
        <v>0</v>
      </c>
      <c r="O50" s="273">
        <f t="shared" si="47"/>
        <v>0</v>
      </c>
      <c r="P50" s="273">
        <f t="shared" si="47"/>
        <v>0</v>
      </c>
      <c r="Q50" s="273">
        <f t="shared" si="47"/>
        <v>0</v>
      </c>
      <c r="R50" s="273">
        <f t="shared" si="47"/>
        <v>0</v>
      </c>
      <c r="S50" s="273">
        <f t="shared" si="47"/>
        <v>0</v>
      </c>
      <c r="T50" s="273">
        <f t="shared" si="47"/>
        <v>0</v>
      </c>
      <c r="U50" s="273">
        <f t="shared" si="47"/>
        <v>0</v>
      </c>
      <c r="V50" s="273">
        <f t="shared" si="47"/>
        <v>0</v>
      </c>
      <c r="W50" s="273">
        <f t="shared" si="47"/>
        <v>0</v>
      </c>
      <c r="X50" s="273">
        <f t="shared" si="47"/>
        <v>0</v>
      </c>
      <c r="Y50" s="273">
        <f t="shared" si="47"/>
        <v>0</v>
      </c>
      <c r="Z50" s="273">
        <f t="shared" si="47"/>
        <v>0</v>
      </c>
      <c r="AA50" s="273">
        <f t="shared" si="47"/>
        <v>0</v>
      </c>
      <c r="AB50" s="273">
        <f t="shared" si="47"/>
        <v>0</v>
      </c>
      <c r="AC50" s="273">
        <f t="shared" si="47"/>
        <v>0</v>
      </c>
      <c r="AD50" s="273">
        <f t="shared" si="47"/>
        <v>0</v>
      </c>
      <c r="AE50" s="273">
        <f t="shared" si="47"/>
        <v>0</v>
      </c>
      <c r="AF50" s="273">
        <f t="shared" si="47"/>
        <v>0</v>
      </c>
      <c r="AG50" s="273">
        <f t="shared" si="47"/>
        <v>0</v>
      </c>
      <c r="AH50" s="273">
        <f t="shared" si="47"/>
        <v>0</v>
      </c>
      <c r="AI50" s="273">
        <f t="shared" si="47"/>
        <v>0</v>
      </c>
      <c r="AJ50" s="273">
        <f t="shared" si="47"/>
        <v>0</v>
      </c>
      <c r="AK50" s="273">
        <f t="shared" si="47"/>
        <v>0</v>
      </c>
      <c r="AL50" s="273">
        <f t="shared" si="47"/>
        <v>0</v>
      </c>
      <c r="AM50" s="273">
        <f t="shared" si="47"/>
        <v>0</v>
      </c>
      <c r="AN50" s="273">
        <f t="shared" si="47"/>
        <v>0</v>
      </c>
      <c r="AO50" s="273">
        <f t="shared" si="47"/>
        <v>0</v>
      </c>
      <c r="AP50" s="273">
        <f t="shared" si="47"/>
        <v>0</v>
      </c>
      <c r="AQ50" s="273">
        <f t="shared" ref="AQ50:BV50" si="48">AQ53*$G$127</f>
        <v>0</v>
      </c>
      <c r="AR50" s="273">
        <f t="shared" si="48"/>
        <v>0</v>
      </c>
      <c r="AS50" s="273">
        <f t="shared" si="48"/>
        <v>0</v>
      </c>
      <c r="AT50" s="273">
        <f t="shared" si="48"/>
        <v>0</v>
      </c>
      <c r="AU50" s="273">
        <f t="shared" si="48"/>
        <v>0</v>
      </c>
      <c r="AV50" s="273">
        <f t="shared" si="48"/>
        <v>0</v>
      </c>
      <c r="AW50" s="273">
        <f t="shared" si="48"/>
        <v>0</v>
      </c>
      <c r="AX50" s="273">
        <f t="shared" si="48"/>
        <v>0</v>
      </c>
      <c r="AY50" s="273">
        <f t="shared" si="48"/>
        <v>0</v>
      </c>
      <c r="AZ50" s="273">
        <f t="shared" si="48"/>
        <v>0</v>
      </c>
      <c r="BA50" s="273">
        <f t="shared" si="48"/>
        <v>0</v>
      </c>
      <c r="BB50" s="273">
        <f t="shared" si="48"/>
        <v>0</v>
      </c>
      <c r="BC50" s="273">
        <f t="shared" si="48"/>
        <v>0</v>
      </c>
      <c r="BD50" s="273">
        <f t="shared" si="48"/>
        <v>0</v>
      </c>
      <c r="BE50" s="273">
        <f t="shared" si="48"/>
        <v>0</v>
      </c>
      <c r="BF50" s="273">
        <f t="shared" si="48"/>
        <v>0</v>
      </c>
      <c r="BG50" s="273">
        <f t="shared" si="48"/>
        <v>0</v>
      </c>
      <c r="BH50" s="273">
        <f t="shared" si="48"/>
        <v>0</v>
      </c>
      <c r="BI50" s="273">
        <f t="shared" si="48"/>
        <v>0</v>
      </c>
      <c r="BJ50" s="273">
        <f t="shared" si="48"/>
        <v>0</v>
      </c>
      <c r="BK50" s="273">
        <f t="shared" si="48"/>
        <v>0</v>
      </c>
      <c r="BL50" s="273">
        <f t="shared" si="48"/>
        <v>0</v>
      </c>
      <c r="BM50" s="273">
        <f t="shared" si="48"/>
        <v>0</v>
      </c>
      <c r="BN50" s="273">
        <f t="shared" si="48"/>
        <v>0</v>
      </c>
      <c r="BO50" s="273">
        <f t="shared" si="48"/>
        <v>0</v>
      </c>
      <c r="BP50" s="273">
        <f t="shared" si="48"/>
        <v>0</v>
      </c>
      <c r="BQ50" s="273">
        <f t="shared" si="48"/>
        <v>0</v>
      </c>
      <c r="BR50" s="273">
        <f t="shared" si="48"/>
        <v>0</v>
      </c>
      <c r="BS50" s="273">
        <f t="shared" si="48"/>
        <v>0</v>
      </c>
      <c r="BT50" s="273">
        <f t="shared" si="48"/>
        <v>0</v>
      </c>
      <c r="BU50" s="273">
        <f t="shared" si="48"/>
        <v>0</v>
      </c>
      <c r="BV50" s="273">
        <f t="shared" si="48"/>
        <v>0</v>
      </c>
      <c r="BW50" s="273">
        <f t="shared" ref="BW50:DF50" si="49">BW53*$G$127</f>
        <v>0</v>
      </c>
      <c r="BX50" s="273">
        <f t="shared" si="49"/>
        <v>0</v>
      </c>
      <c r="BY50" s="273">
        <f t="shared" si="49"/>
        <v>0</v>
      </c>
      <c r="BZ50" s="273">
        <f t="shared" si="49"/>
        <v>0</v>
      </c>
      <c r="CA50" s="273">
        <f t="shared" si="49"/>
        <v>0</v>
      </c>
      <c r="CB50" s="273">
        <f t="shared" si="49"/>
        <v>0</v>
      </c>
      <c r="CC50" s="273">
        <f t="shared" si="49"/>
        <v>0</v>
      </c>
      <c r="CD50" s="273">
        <f t="shared" si="49"/>
        <v>0</v>
      </c>
      <c r="CE50" s="273">
        <f t="shared" si="49"/>
        <v>0</v>
      </c>
      <c r="CF50" s="273">
        <f t="shared" si="49"/>
        <v>0</v>
      </c>
      <c r="CG50" s="273">
        <f t="shared" si="49"/>
        <v>0</v>
      </c>
      <c r="CH50" s="273">
        <f t="shared" si="49"/>
        <v>0</v>
      </c>
      <c r="CI50" s="273">
        <f t="shared" si="49"/>
        <v>0</v>
      </c>
      <c r="CJ50" s="273">
        <f t="shared" si="49"/>
        <v>0</v>
      </c>
      <c r="CK50" s="273">
        <f t="shared" si="49"/>
        <v>0</v>
      </c>
      <c r="CL50" s="273">
        <f t="shared" si="49"/>
        <v>0</v>
      </c>
      <c r="CM50" s="273">
        <f t="shared" si="49"/>
        <v>0</v>
      </c>
      <c r="CN50" s="273">
        <f t="shared" si="49"/>
        <v>0</v>
      </c>
      <c r="CO50" s="273">
        <f t="shared" si="49"/>
        <v>0</v>
      </c>
      <c r="CP50" s="273">
        <f t="shared" si="49"/>
        <v>0</v>
      </c>
      <c r="CQ50" s="273">
        <f t="shared" si="49"/>
        <v>0</v>
      </c>
      <c r="CR50" s="273">
        <f t="shared" si="49"/>
        <v>0</v>
      </c>
      <c r="CS50" s="273">
        <f t="shared" si="49"/>
        <v>0</v>
      </c>
      <c r="CT50" s="273">
        <f t="shared" si="49"/>
        <v>0</v>
      </c>
      <c r="CU50" s="273">
        <f t="shared" si="49"/>
        <v>0</v>
      </c>
      <c r="CV50" s="273">
        <f t="shared" si="49"/>
        <v>0</v>
      </c>
      <c r="CW50" s="273">
        <f t="shared" si="49"/>
        <v>0</v>
      </c>
      <c r="CX50" s="273">
        <f t="shared" si="49"/>
        <v>0</v>
      </c>
      <c r="CY50" s="273">
        <f t="shared" si="49"/>
        <v>0</v>
      </c>
      <c r="CZ50" s="273">
        <f t="shared" si="49"/>
        <v>0</v>
      </c>
      <c r="DA50" s="273">
        <f t="shared" si="49"/>
        <v>0</v>
      </c>
      <c r="DB50" s="273">
        <f t="shared" si="49"/>
        <v>0</v>
      </c>
      <c r="DC50" s="273">
        <f t="shared" si="49"/>
        <v>0</v>
      </c>
      <c r="DD50" s="273">
        <f t="shared" si="49"/>
        <v>0</v>
      </c>
      <c r="DE50" s="273">
        <f t="shared" si="49"/>
        <v>0</v>
      </c>
      <c r="DF50" s="273">
        <f t="shared" si="49"/>
        <v>0</v>
      </c>
    </row>
    <row r="51" spans="1:133" s="76" customFormat="1" ht="30" customHeight="1" x14ac:dyDescent="0.2">
      <c r="A51" s="58"/>
      <c r="B51" s="391"/>
      <c r="C51" s="707" t="s">
        <v>353</v>
      </c>
      <c r="D51" s="707"/>
      <c r="E51" s="707"/>
      <c r="F51" s="406">
        <v>100</v>
      </c>
      <c r="G51" s="58"/>
      <c r="H51" s="66"/>
      <c r="I51" s="243"/>
      <c r="J51" s="179"/>
      <c r="K51" s="281" t="str">
        <f>Home!M31</f>
        <v>insert</v>
      </c>
      <c r="L51" s="281" t="str">
        <f>Home!N31</f>
        <v>insert</v>
      </c>
      <c r="M51" s="281" t="str">
        <f>Home!O31</f>
        <v>insert</v>
      </c>
      <c r="N51" s="281" t="str">
        <f>Home!P31</f>
        <v>insert</v>
      </c>
      <c r="O51" s="281" t="str">
        <f>Home!Q31</f>
        <v>insert</v>
      </c>
      <c r="P51" s="281" t="str">
        <f>Home!R31</f>
        <v>insert</v>
      </c>
      <c r="Q51" s="281" t="str">
        <f>Home!S31</f>
        <v>insert</v>
      </c>
      <c r="R51" s="281" t="str">
        <f>Home!T31</f>
        <v>insert</v>
      </c>
      <c r="S51" s="281" t="str">
        <f>Home!U31</f>
        <v>insert</v>
      </c>
      <c r="T51" s="281" t="str">
        <f>Home!V31</f>
        <v>insert</v>
      </c>
      <c r="U51" s="281" t="str">
        <f>Home!W31</f>
        <v>insert</v>
      </c>
      <c r="V51" s="281" t="str">
        <f>Home!X31</f>
        <v>insert</v>
      </c>
      <c r="W51" s="281" t="str">
        <f>Home!Y31</f>
        <v>insert</v>
      </c>
      <c r="X51" s="281" t="str">
        <f>Home!Z31</f>
        <v>insert</v>
      </c>
      <c r="Y51" s="281" t="str">
        <f>Home!AA31</f>
        <v>insert</v>
      </c>
      <c r="Z51" s="281" t="str">
        <f>Home!AB31</f>
        <v>insert</v>
      </c>
      <c r="AA51" s="281" t="str">
        <f>Home!AC31</f>
        <v>insert</v>
      </c>
      <c r="AB51" s="281" t="str">
        <f>Home!AD31</f>
        <v>insert</v>
      </c>
      <c r="AC51" s="281" t="str">
        <f>Home!AE31</f>
        <v>insert</v>
      </c>
      <c r="AD51" s="281" t="str">
        <f>Home!AF31</f>
        <v>insert</v>
      </c>
      <c r="AE51" s="281" t="str">
        <f>Home!AG31</f>
        <v>insert</v>
      </c>
      <c r="AF51" s="281" t="str">
        <f>Home!AH31</f>
        <v>insert</v>
      </c>
      <c r="AG51" s="281" t="str">
        <f>Home!AI31</f>
        <v>insert</v>
      </c>
      <c r="AH51" s="281" t="str">
        <f>Home!AJ31</f>
        <v>insert</v>
      </c>
      <c r="AI51" s="281" t="str">
        <f>Home!AK31</f>
        <v>insert</v>
      </c>
      <c r="AJ51" s="281" t="str">
        <f>Home!AL31</f>
        <v>insert</v>
      </c>
      <c r="AK51" s="281" t="str">
        <f>Home!AM31</f>
        <v>insert</v>
      </c>
      <c r="AL51" s="281" t="str">
        <f>Home!AN31</f>
        <v>insert</v>
      </c>
      <c r="AM51" s="281" t="str">
        <f>Home!AO31</f>
        <v>insert</v>
      </c>
      <c r="AN51" s="281" t="str">
        <f>Home!AP31</f>
        <v>insert</v>
      </c>
      <c r="AO51" s="281" t="str">
        <f>Home!AQ31</f>
        <v>insert</v>
      </c>
      <c r="AP51" s="281" t="str">
        <f>Home!AR31</f>
        <v>insert</v>
      </c>
      <c r="AQ51" s="281" t="str">
        <f>Home!AS31</f>
        <v>insert</v>
      </c>
      <c r="AR51" s="281" t="str">
        <f>Home!AT31</f>
        <v>insert</v>
      </c>
      <c r="AS51" s="281" t="str">
        <f>Home!AU31</f>
        <v>insert</v>
      </c>
      <c r="AT51" s="281" t="str">
        <f>Home!AV31</f>
        <v>insert</v>
      </c>
      <c r="AU51" s="281" t="str">
        <f>Home!AW31</f>
        <v>insert</v>
      </c>
      <c r="AV51" s="281" t="str">
        <f>Home!AX31</f>
        <v>insert</v>
      </c>
      <c r="AW51" s="281" t="str">
        <f>Home!AY31</f>
        <v>insert</v>
      </c>
      <c r="AX51" s="281" t="str">
        <f>Home!AZ31</f>
        <v>insert</v>
      </c>
      <c r="AY51" s="281" t="str">
        <f>Home!BA31</f>
        <v>insert</v>
      </c>
      <c r="AZ51" s="281" t="str">
        <f>Home!BB31</f>
        <v>insert</v>
      </c>
      <c r="BA51" s="281" t="str">
        <f>Home!BC31</f>
        <v>insert</v>
      </c>
      <c r="BB51" s="281" t="str">
        <f>Home!BD31</f>
        <v>insert</v>
      </c>
      <c r="BC51" s="281" t="str">
        <f>Home!BE31</f>
        <v>insert</v>
      </c>
      <c r="BD51" s="281" t="str">
        <f>Home!BF31</f>
        <v>insert</v>
      </c>
      <c r="BE51" s="281" t="str">
        <f>Home!BG31</f>
        <v>insert</v>
      </c>
      <c r="BF51" s="281" t="str">
        <f>Home!BH31</f>
        <v>insert</v>
      </c>
      <c r="BG51" s="281" t="str">
        <f>Home!BI31</f>
        <v>insert</v>
      </c>
      <c r="BH51" s="281" t="str">
        <f>Home!BJ31</f>
        <v>insert</v>
      </c>
      <c r="BI51" s="281" t="str">
        <f>Home!BK31</f>
        <v>insert</v>
      </c>
      <c r="BJ51" s="281" t="str">
        <f>Home!BL31</f>
        <v>insert</v>
      </c>
      <c r="BK51" s="281" t="str">
        <f>Home!BM31</f>
        <v>insert</v>
      </c>
      <c r="BL51" s="281" t="str">
        <f>Home!BN31</f>
        <v>insert</v>
      </c>
      <c r="BM51" s="281" t="str">
        <f>Home!BO31</f>
        <v>insert</v>
      </c>
      <c r="BN51" s="281" t="str">
        <f>Home!BP31</f>
        <v>insert</v>
      </c>
      <c r="BO51" s="281" t="str">
        <f>Home!BQ31</f>
        <v>insert</v>
      </c>
      <c r="BP51" s="281" t="str">
        <f>Home!BR31</f>
        <v>insert</v>
      </c>
      <c r="BQ51" s="281" t="str">
        <f>Home!BS31</f>
        <v>insert</v>
      </c>
      <c r="BR51" s="281" t="str">
        <f>Home!BT31</f>
        <v>insert</v>
      </c>
      <c r="BS51" s="281" t="str">
        <f>Home!BU31</f>
        <v>insert</v>
      </c>
      <c r="BT51" s="281" t="str">
        <f>Home!BV31</f>
        <v>insert</v>
      </c>
      <c r="BU51" s="281" t="str">
        <f>Home!BW31</f>
        <v>insert</v>
      </c>
      <c r="BV51" s="281" t="str">
        <f>Home!BX31</f>
        <v>insert</v>
      </c>
      <c r="BW51" s="281" t="str">
        <f>Home!BY31</f>
        <v>insert</v>
      </c>
      <c r="BX51" s="281" t="str">
        <f>Home!BZ31</f>
        <v>insert</v>
      </c>
      <c r="BY51" s="281" t="str">
        <f>Home!CA31</f>
        <v>insert</v>
      </c>
      <c r="BZ51" s="281" t="str">
        <f>Home!CB31</f>
        <v>insert</v>
      </c>
      <c r="CA51" s="281" t="str">
        <f>Home!CC31</f>
        <v>insert</v>
      </c>
      <c r="CB51" s="281" t="str">
        <f>Home!CD31</f>
        <v>insert</v>
      </c>
      <c r="CC51" s="281" t="str">
        <f>Home!CE31</f>
        <v>insert</v>
      </c>
      <c r="CD51" s="281" t="str">
        <f>Home!CF31</f>
        <v>insert</v>
      </c>
      <c r="CE51" s="281" t="str">
        <f>Home!CG31</f>
        <v>insert</v>
      </c>
      <c r="CF51" s="281" t="str">
        <f>Home!CH31</f>
        <v>insert</v>
      </c>
      <c r="CG51" s="281" t="str">
        <f>Home!CI31</f>
        <v>insert</v>
      </c>
      <c r="CH51" s="281" t="str">
        <f>Home!CJ31</f>
        <v>insert</v>
      </c>
      <c r="CI51" s="281" t="str">
        <f>Home!CK31</f>
        <v>insert</v>
      </c>
      <c r="CJ51" s="281" t="str">
        <f>Home!CL31</f>
        <v>insert</v>
      </c>
      <c r="CK51" s="281" t="str">
        <f>Home!CM31</f>
        <v>insert</v>
      </c>
      <c r="CL51" s="281" t="str">
        <f>Home!CN31</f>
        <v>insert</v>
      </c>
      <c r="CM51" s="281" t="str">
        <f>Home!CO31</f>
        <v>insert</v>
      </c>
      <c r="CN51" s="281" t="str">
        <f>Home!CP31</f>
        <v>insert</v>
      </c>
      <c r="CO51" s="281" t="str">
        <f>Home!CQ31</f>
        <v>insert</v>
      </c>
      <c r="CP51" s="281" t="str">
        <f>Home!CR31</f>
        <v>insert</v>
      </c>
      <c r="CQ51" s="281" t="str">
        <f>Home!CS31</f>
        <v>insert</v>
      </c>
      <c r="CR51" s="281" t="str">
        <f>Home!CT31</f>
        <v>insert</v>
      </c>
      <c r="CS51" s="281" t="str">
        <f>Home!CU31</f>
        <v>insert</v>
      </c>
      <c r="CT51" s="281" t="str">
        <f>Home!CV31</f>
        <v>insert</v>
      </c>
      <c r="CU51" s="281" t="str">
        <f>Home!CW31</f>
        <v>insert</v>
      </c>
      <c r="CV51" s="281" t="str">
        <f>Home!CX31</f>
        <v>insert</v>
      </c>
      <c r="CW51" s="281" t="str">
        <f>Home!CY31</f>
        <v>insert</v>
      </c>
      <c r="CX51" s="281" t="str">
        <f>Home!CZ31</f>
        <v>insert</v>
      </c>
      <c r="CY51" s="281" t="str">
        <f>Home!DA31</f>
        <v>insert</v>
      </c>
      <c r="CZ51" s="281" t="str">
        <f>Home!DB31</f>
        <v>insert</v>
      </c>
      <c r="DA51" s="281" t="str">
        <f>Home!DC31</f>
        <v>insert</v>
      </c>
      <c r="DB51" s="281" t="str">
        <f>Home!DD31</f>
        <v>insert</v>
      </c>
      <c r="DC51" s="281" t="str">
        <f>Home!DE31</f>
        <v>insert</v>
      </c>
      <c r="DD51" s="281" t="str">
        <f>Home!DF31</f>
        <v>insert</v>
      </c>
      <c r="DE51" s="281" t="str">
        <f>Home!DG31</f>
        <v>insert</v>
      </c>
      <c r="DF51" s="281" t="str">
        <f>Home!DH31</f>
        <v>insert</v>
      </c>
    </row>
    <row r="52" spans="1:133" s="76" customFormat="1" ht="30" customHeight="1" x14ac:dyDescent="0.2">
      <c r="A52" s="58"/>
      <c r="B52" s="391"/>
      <c r="C52" s="690" t="s">
        <v>354</v>
      </c>
      <c r="D52" s="690"/>
      <c r="E52" s="690"/>
      <c r="F52" s="407">
        <v>75</v>
      </c>
      <c r="G52" s="58"/>
      <c r="H52" s="66"/>
      <c r="I52" s="243"/>
      <c r="J52" s="179"/>
      <c r="K52" s="244"/>
      <c r="O52" s="85"/>
      <c r="U52" s="244"/>
      <c r="Y52" s="85"/>
      <c r="AE52" s="244"/>
      <c r="AI52" s="85"/>
      <c r="AO52" s="244"/>
      <c r="AS52" s="85"/>
      <c r="AY52" s="244"/>
      <c r="BC52" s="85"/>
      <c r="BI52" s="244"/>
      <c r="BM52" s="85"/>
      <c r="BS52" s="244"/>
      <c r="BW52" s="85"/>
      <c r="CC52" s="244"/>
      <c r="CG52" s="85"/>
      <c r="CM52" s="244"/>
      <c r="CQ52" s="85"/>
      <c r="CW52" s="244"/>
      <c r="DA52" s="85"/>
    </row>
    <row r="53" spans="1:133" s="76" customFormat="1" ht="30" customHeight="1" x14ac:dyDescent="0.2">
      <c r="A53" s="58"/>
      <c r="B53" s="391"/>
      <c r="C53" s="708" t="s">
        <v>355</v>
      </c>
      <c r="D53" s="708"/>
      <c r="E53" s="708"/>
      <c r="F53" s="407">
        <v>50</v>
      </c>
      <c r="G53" s="58"/>
      <c r="H53" s="66">
        <f>I53</f>
        <v>0</v>
      </c>
      <c r="I53" s="263">
        <f>IFERROR(AVERAGEIF(K53:DF53,"&lt;&gt;0"),0)</f>
        <v>0</v>
      </c>
      <c r="J53" s="179"/>
      <c r="K53" s="279">
        <f t="shared" ref="K53:T53" si="50">IF(AND(K51&lt;=0),100,IF(AND(K51&lt;=25),75,IF(AND(K51&lt;=45),50,IF(AND(K51&lt;=50),25,IF(AND(K51&lt;=75),0,IF(AND(K51&gt;110),0)*0)))))</f>
        <v>0</v>
      </c>
      <c r="L53" s="279">
        <f t="shared" si="50"/>
        <v>0</v>
      </c>
      <c r="M53" s="279">
        <f t="shared" si="50"/>
        <v>0</v>
      </c>
      <c r="N53" s="279">
        <f t="shared" si="50"/>
        <v>0</v>
      </c>
      <c r="O53" s="279">
        <f t="shared" si="50"/>
        <v>0</v>
      </c>
      <c r="P53" s="279">
        <f t="shared" si="50"/>
        <v>0</v>
      </c>
      <c r="Q53" s="279">
        <f t="shared" si="50"/>
        <v>0</v>
      </c>
      <c r="R53" s="279">
        <f t="shared" si="50"/>
        <v>0</v>
      </c>
      <c r="S53" s="279">
        <f t="shared" si="50"/>
        <v>0</v>
      </c>
      <c r="T53" s="279">
        <f t="shared" si="50"/>
        <v>0</v>
      </c>
      <c r="U53" s="279">
        <f t="shared" ref="U53:AX53" si="51">IF(AND(U51&lt;=0),100,IF(AND(U51&lt;=25),75,IF(AND(U51&lt;=45),50,IF(AND(U51&lt;=50),25,IF(AND(U51&lt;=75),0,IF(AND(U51&gt;110),0)*0)))))</f>
        <v>0</v>
      </c>
      <c r="V53" s="279">
        <f t="shared" si="51"/>
        <v>0</v>
      </c>
      <c r="W53" s="279">
        <f t="shared" si="51"/>
        <v>0</v>
      </c>
      <c r="X53" s="279">
        <f t="shared" si="51"/>
        <v>0</v>
      </c>
      <c r="Y53" s="279">
        <f t="shared" si="51"/>
        <v>0</v>
      </c>
      <c r="Z53" s="279">
        <f t="shared" si="51"/>
        <v>0</v>
      </c>
      <c r="AA53" s="279">
        <f t="shared" si="51"/>
        <v>0</v>
      </c>
      <c r="AB53" s="279">
        <f t="shared" si="51"/>
        <v>0</v>
      </c>
      <c r="AC53" s="279">
        <f t="shared" si="51"/>
        <v>0</v>
      </c>
      <c r="AD53" s="279">
        <f t="shared" si="51"/>
        <v>0</v>
      </c>
      <c r="AE53" s="279">
        <f t="shared" si="51"/>
        <v>0</v>
      </c>
      <c r="AF53" s="279">
        <f t="shared" si="51"/>
        <v>0</v>
      </c>
      <c r="AG53" s="279">
        <f t="shared" si="51"/>
        <v>0</v>
      </c>
      <c r="AH53" s="279">
        <f t="shared" si="51"/>
        <v>0</v>
      </c>
      <c r="AI53" s="279">
        <f t="shared" si="51"/>
        <v>0</v>
      </c>
      <c r="AJ53" s="279">
        <f t="shared" si="51"/>
        <v>0</v>
      </c>
      <c r="AK53" s="279">
        <f t="shared" si="51"/>
        <v>0</v>
      </c>
      <c r="AL53" s="279">
        <f t="shared" si="51"/>
        <v>0</v>
      </c>
      <c r="AM53" s="279">
        <f t="shared" si="51"/>
        <v>0</v>
      </c>
      <c r="AN53" s="279">
        <f t="shared" si="51"/>
        <v>0</v>
      </c>
      <c r="AO53" s="279">
        <f t="shared" si="51"/>
        <v>0</v>
      </c>
      <c r="AP53" s="279">
        <f t="shared" si="51"/>
        <v>0</v>
      </c>
      <c r="AQ53" s="279">
        <f t="shared" si="51"/>
        <v>0</v>
      </c>
      <c r="AR53" s="279">
        <f t="shared" si="51"/>
        <v>0</v>
      </c>
      <c r="AS53" s="279">
        <f t="shared" si="51"/>
        <v>0</v>
      </c>
      <c r="AT53" s="279">
        <f t="shared" si="51"/>
        <v>0</v>
      </c>
      <c r="AU53" s="279">
        <f t="shared" si="51"/>
        <v>0</v>
      </c>
      <c r="AV53" s="279">
        <f t="shared" si="51"/>
        <v>0</v>
      </c>
      <c r="AW53" s="279">
        <f t="shared" si="51"/>
        <v>0</v>
      </c>
      <c r="AX53" s="279">
        <f t="shared" si="51"/>
        <v>0</v>
      </c>
      <c r="AY53" s="279">
        <f t="shared" ref="AY53:CV53" si="52">IF(AND(AY51&lt;=0),100,IF(AND(AY51&lt;=25),75,IF(AND(AY51&lt;=45),50,IF(AND(AY51&lt;=50),25,IF(AND(AY51&lt;=75),0,IF(AND(AY51&gt;110),0)*0)))))</f>
        <v>0</v>
      </c>
      <c r="AZ53" s="279">
        <f t="shared" si="52"/>
        <v>0</v>
      </c>
      <c r="BA53" s="279">
        <f t="shared" si="52"/>
        <v>0</v>
      </c>
      <c r="BB53" s="279">
        <f t="shared" si="52"/>
        <v>0</v>
      </c>
      <c r="BC53" s="279">
        <f t="shared" si="52"/>
        <v>0</v>
      </c>
      <c r="BD53" s="279">
        <f t="shared" si="52"/>
        <v>0</v>
      </c>
      <c r="BE53" s="279">
        <f t="shared" si="52"/>
        <v>0</v>
      </c>
      <c r="BF53" s="279">
        <f t="shared" si="52"/>
        <v>0</v>
      </c>
      <c r="BG53" s="279">
        <f t="shared" si="52"/>
        <v>0</v>
      </c>
      <c r="BH53" s="279">
        <f t="shared" si="52"/>
        <v>0</v>
      </c>
      <c r="BI53" s="279">
        <f t="shared" si="52"/>
        <v>0</v>
      </c>
      <c r="BJ53" s="279">
        <f t="shared" si="52"/>
        <v>0</v>
      </c>
      <c r="BK53" s="279">
        <f t="shared" si="52"/>
        <v>0</v>
      </c>
      <c r="BL53" s="279">
        <f t="shared" si="52"/>
        <v>0</v>
      </c>
      <c r="BM53" s="279">
        <f t="shared" si="52"/>
        <v>0</v>
      </c>
      <c r="BN53" s="279">
        <f t="shared" si="52"/>
        <v>0</v>
      </c>
      <c r="BO53" s="279">
        <f t="shared" si="52"/>
        <v>0</v>
      </c>
      <c r="BP53" s="279">
        <f t="shared" si="52"/>
        <v>0</v>
      </c>
      <c r="BQ53" s="279">
        <f t="shared" si="52"/>
        <v>0</v>
      </c>
      <c r="BR53" s="279">
        <f t="shared" si="52"/>
        <v>0</v>
      </c>
      <c r="BS53" s="279">
        <f t="shared" si="52"/>
        <v>0</v>
      </c>
      <c r="BT53" s="279">
        <f t="shared" si="52"/>
        <v>0</v>
      </c>
      <c r="BU53" s="279">
        <f t="shared" si="52"/>
        <v>0</v>
      </c>
      <c r="BV53" s="279">
        <f t="shared" si="52"/>
        <v>0</v>
      </c>
      <c r="BW53" s="279">
        <f t="shared" si="52"/>
        <v>0</v>
      </c>
      <c r="BX53" s="279">
        <f t="shared" si="52"/>
        <v>0</v>
      </c>
      <c r="BY53" s="279">
        <f t="shared" si="52"/>
        <v>0</v>
      </c>
      <c r="BZ53" s="279">
        <f t="shared" si="52"/>
        <v>0</v>
      </c>
      <c r="CA53" s="279">
        <f t="shared" si="52"/>
        <v>0</v>
      </c>
      <c r="CB53" s="279">
        <f t="shared" si="52"/>
        <v>0</v>
      </c>
      <c r="CC53" s="279">
        <f t="shared" si="52"/>
        <v>0</v>
      </c>
      <c r="CD53" s="279">
        <f t="shared" si="52"/>
        <v>0</v>
      </c>
      <c r="CE53" s="279">
        <f t="shared" si="52"/>
        <v>0</v>
      </c>
      <c r="CF53" s="279">
        <f t="shared" si="52"/>
        <v>0</v>
      </c>
      <c r="CG53" s="279">
        <f t="shared" si="52"/>
        <v>0</v>
      </c>
      <c r="CH53" s="279">
        <f t="shared" si="52"/>
        <v>0</v>
      </c>
      <c r="CI53" s="279">
        <f t="shared" si="52"/>
        <v>0</v>
      </c>
      <c r="CJ53" s="279">
        <f t="shared" si="52"/>
        <v>0</v>
      </c>
      <c r="CK53" s="279">
        <f t="shared" si="52"/>
        <v>0</v>
      </c>
      <c r="CL53" s="279">
        <f t="shared" si="52"/>
        <v>0</v>
      </c>
      <c r="CM53" s="279">
        <f t="shared" si="52"/>
        <v>0</v>
      </c>
      <c r="CN53" s="279">
        <f t="shared" si="52"/>
        <v>0</v>
      </c>
      <c r="CO53" s="279">
        <f t="shared" si="52"/>
        <v>0</v>
      </c>
      <c r="CP53" s="279">
        <f t="shared" si="52"/>
        <v>0</v>
      </c>
      <c r="CQ53" s="279">
        <f t="shared" si="52"/>
        <v>0</v>
      </c>
      <c r="CR53" s="279">
        <f t="shared" si="52"/>
        <v>0</v>
      </c>
      <c r="CS53" s="279">
        <f t="shared" si="52"/>
        <v>0</v>
      </c>
      <c r="CT53" s="279">
        <f t="shared" si="52"/>
        <v>0</v>
      </c>
      <c r="CU53" s="279">
        <f t="shared" si="52"/>
        <v>0</v>
      </c>
      <c r="CV53" s="279">
        <f t="shared" si="52"/>
        <v>0</v>
      </c>
      <c r="CW53" s="279">
        <f t="shared" ref="CW53:DF53" si="53">IF(AND(CW51&lt;=0),100,IF(AND(CW51&lt;=25),75,IF(AND(CW51&lt;=45),50,IF(AND(CW51&lt;=50),25,IF(AND(CW51&lt;=75),0,IF(AND(CW51&gt;110),0)*0)))))</f>
        <v>0</v>
      </c>
      <c r="CX53" s="279">
        <f t="shared" si="53"/>
        <v>0</v>
      </c>
      <c r="CY53" s="279">
        <f t="shared" si="53"/>
        <v>0</v>
      </c>
      <c r="CZ53" s="279">
        <f t="shared" si="53"/>
        <v>0</v>
      </c>
      <c r="DA53" s="279">
        <f t="shared" si="53"/>
        <v>0</v>
      </c>
      <c r="DB53" s="279">
        <f t="shared" si="53"/>
        <v>0</v>
      </c>
      <c r="DC53" s="279">
        <f t="shared" si="53"/>
        <v>0</v>
      </c>
      <c r="DD53" s="279">
        <f t="shared" si="53"/>
        <v>0</v>
      </c>
      <c r="DE53" s="279">
        <f t="shared" si="53"/>
        <v>0</v>
      </c>
      <c r="DF53" s="279">
        <f t="shared" si="53"/>
        <v>0</v>
      </c>
    </row>
    <row r="54" spans="1:133" s="76" customFormat="1" ht="30" customHeight="1" x14ac:dyDescent="0.2">
      <c r="A54" s="58"/>
      <c r="B54" s="391"/>
      <c r="C54" s="698" t="s">
        <v>356</v>
      </c>
      <c r="D54" s="698"/>
      <c r="E54" s="698"/>
      <c r="F54" s="407">
        <v>25</v>
      </c>
      <c r="G54" s="58"/>
      <c r="H54" s="66"/>
      <c r="I54" s="243"/>
      <c r="J54" s="179"/>
      <c r="K54" s="244"/>
      <c r="O54" s="85"/>
      <c r="U54" s="244"/>
      <c r="Y54" s="85"/>
      <c r="AE54" s="244"/>
      <c r="AI54" s="85"/>
      <c r="AO54" s="244"/>
      <c r="AS54" s="85"/>
      <c r="AY54" s="244"/>
      <c r="BC54" s="85"/>
      <c r="BI54" s="244"/>
      <c r="BM54" s="85"/>
      <c r="BS54" s="244"/>
      <c r="BW54" s="85"/>
      <c r="CC54" s="244"/>
      <c r="CG54" s="85"/>
      <c r="CM54" s="244"/>
      <c r="CQ54" s="85"/>
      <c r="CW54" s="244"/>
      <c r="DA54" s="85"/>
    </row>
    <row r="55" spans="1:133" s="76" customFormat="1" ht="30" customHeight="1" x14ac:dyDescent="0.2">
      <c r="A55" s="58"/>
      <c r="B55" s="391"/>
      <c r="C55" s="699" t="s">
        <v>357</v>
      </c>
      <c r="D55" s="699"/>
      <c r="E55" s="699"/>
      <c r="F55" s="408">
        <v>0</v>
      </c>
      <c r="G55" s="58"/>
      <c r="H55" s="66"/>
      <c r="I55" s="243"/>
      <c r="J55" s="179"/>
      <c r="K55" s="244"/>
      <c r="O55" s="85"/>
      <c r="U55" s="244"/>
      <c r="Y55" s="85"/>
      <c r="AE55" s="244"/>
      <c r="AI55" s="85"/>
      <c r="AO55" s="244"/>
      <c r="AS55" s="85"/>
      <c r="AY55" s="244"/>
      <c r="BC55" s="85"/>
      <c r="BI55" s="244"/>
      <c r="BM55" s="85"/>
      <c r="BS55" s="244"/>
      <c r="BW55" s="85"/>
      <c r="CC55" s="244"/>
      <c r="CG55" s="85"/>
      <c r="CM55" s="244"/>
      <c r="CQ55" s="85"/>
      <c r="CW55" s="244"/>
      <c r="DA55" s="85"/>
    </row>
    <row r="56" spans="1:133" s="76" customFormat="1" ht="25.5" customHeight="1" x14ac:dyDescent="0.2">
      <c r="A56" s="58"/>
      <c r="B56" s="60"/>
      <c r="C56" s="60"/>
      <c r="D56" s="60"/>
      <c r="E56" s="60"/>
      <c r="F56" s="60"/>
      <c r="G56" s="58"/>
      <c r="H56" s="179"/>
      <c r="I56" s="179"/>
      <c r="J56" s="179"/>
      <c r="K56" s="599" t="str">
        <f>K4</f>
        <v>UNIT 1</v>
      </c>
      <c r="L56" s="599" t="str">
        <f t="shared" ref="L56:BW56" si="54">L4</f>
        <v>UNIT 2</v>
      </c>
      <c r="M56" s="599" t="str">
        <f t="shared" si="54"/>
        <v>UNIT 3</v>
      </c>
      <c r="N56" s="599" t="str">
        <f t="shared" si="54"/>
        <v>UNIT 4</v>
      </c>
      <c r="O56" s="599" t="str">
        <f t="shared" si="54"/>
        <v>UNIT 5</v>
      </c>
      <c r="P56" s="599" t="str">
        <f t="shared" si="54"/>
        <v>UNIT 6</v>
      </c>
      <c r="Q56" s="599" t="str">
        <f t="shared" si="54"/>
        <v>UNIT 7</v>
      </c>
      <c r="R56" s="599" t="str">
        <f t="shared" si="54"/>
        <v>UNIT 8</v>
      </c>
      <c r="S56" s="599" t="str">
        <f t="shared" si="54"/>
        <v>UNIT 9</v>
      </c>
      <c r="T56" s="599" t="str">
        <f t="shared" si="54"/>
        <v>UNIT 10</v>
      </c>
      <c r="U56" s="599" t="str">
        <f t="shared" si="54"/>
        <v>UNIT 11</v>
      </c>
      <c r="V56" s="599" t="str">
        <f t="shared" si="54"/>
        <v>UNIT 12</v>
      </c>
      <c r="W56" s="599" t="str">
        <f t="shared" si="54"/>
        <v>UNIT 13</v>
      </c>
      <c r="X56" s="599" t="str">
        <f t="shared" si="54"/>
        <v>UNIT 14</v>
      </c>
      <c r="Y56" s="599" t="str">
        <f t="shared" si="54"/>
        <v>UNIT 15</v>
      </c>
      <c r="Z56" s="599" t="str">
        <f t="shared" si="54"/>
        <v>UNIT 16</v>
      </c>
      <c r="AA56" s="599" t="str">
        <f t="shared" si="54"/>
        <v>UNIT 17</v>
      </c>
      <c r="AB56" s="599" t="str">
        <f t="shared" si="54"/>
        <v>UNIT 18</v>
      </c>
      <c r="AC56" s="599" t="str">
        <f t="shared" si="54"/>
        <v>UNIT 19</v>
      </c>
      <c r="AD56" s="599" t="str">
        <f t="shared" si="54"/>
        <v>UNIT 20</v>
      </c>
      <c r="AE56" s="599" t="str">
        <f t="shared" si="54"/>
        <v>UNIT 21</v>
      </c>
      <c r="AF56" s="599" t="str">
        <f t="shared" si="54"/>
        <v>UNIT 22</v>
      </c>
      <c r="AG56" s="599" t="str">
        <f t="shared" si="54"/>
        <v>UNIT 23</v>
      </c>
      <c r="AH56" s="599" t="str">
        <f t="shared" si="54"/>
        <v>UNIT 24</v>
      </c>
      <c r="AI56" s="599" t="str">
        <f t="shared" si="54"/>
        <v>UNIT 25</v>
      </c>
      <c r="AJ56" s="599" t="str">
        <f t="shared" si="54"/>
        <v>UNIT 26</v>
      </c>
      <c r="AK56" s="599" t="str">
        <f t="shared" si="54"/>
        <v>UNIT 27</v>
      </c>
      <c r="AL56" s="599" t="str">
        <f t="shared" si="54"/>
        <v>UNIT 28</v>
      </c>
      <c r="AM56" s="599" t="str">
        <f t="shared" si="54"/>
        <v>UNIT 29</v>
      </c>
      <c r="AN56" s="599" t="str">
        <f t="shared" si="54"/>
        <v>UNIT 30</v>
      </c>
      <c r="AO56" s="599" t="str">
        <f t="shared" si="54"/>
        <v>UNIT 31</v>
      </c>
      <c r="AP56" s="599" t="str">
        <f t="shared" si="54"/>
        <v>UNIT 32</v>
      </c>
      <c r="AQ56" s="599" t="str">
        <f t="shared" si="54"/>
        <v>UNIT 33</v>
      </c>
      <c r="AR56" s="599" t="str">
        <f t="shared" si="54"/>
        <v>UNIT 34</v>
      </c>
      <c r="AS56" s="599" t="str">
        <f t="shared" si="54"/>
        <v>UNIT 35</v>
      </c>
      <c r="AT56" s="599" t="str">
        <f t="shared" si="54"/>
        <v>UNIT 36</v>
      </c>
      <c r="AU56" s="599" t="str">
        <f t="shared" si="54"/>
        <v>UNIT 37</v>
      </c>
      <c r="AV56" s="599" t="str">
        <f t="shared" si="54"/>
        <v>UNIT 38</v>
      </c>
      <c r="AW56" s="599" t="str">
        <f t="shared" si="54"/>
        <v>UNIT 39</v>
      </c>
      <c r="AX56" s="599" t="str">
        <f t="shared" si="54"/>
        <v>UNIT 40</v>
      </c>
      <c r="AY56" s="599" t="str">
        <f t="shared" si="54"/>
        <v>UNIT 41</v>
      </c>
      <c r="AZ56" s="599" t="str">
        <f t="shared" si="54"/>
        <v>UNIT 42</v>
      </c>
      <c r="BA56" s="599" t="str">
        <f t="shared" si="54"/>
        <v>UNIT 43</v>
      </c>
      <c r="BB56" s="599" t="str">
        <f t="shared" si="54"/>
        <v>UNIT 44</v>
      </c>
      <c r="BC56" s="599" t="str">
        <f t="shared" si="54"/>
        <v>UNIT 45</v>
      </c>
      <c r="BD56" s="599" t="str">
        <f t="shared" si="54"/>
        <v>UNIT 46</v>
      </c>
      <c r="BE56" s="599" t="str">
        <f t="shared" si="54"/>
        <v>UNIT 47</v>
      </c>
      <c r="BF56" s="599" t="str">
        <f t="shared" si="54"/>
        <v>UNIT 48</v>
      </c>
      <c r="BG56" s="599" t="str">
        <f t="shared" si="54"/>
        <v>UNIT 49</v>
      </c>
      <c r="BH56" s="599" t="str">
        <f t="shared" si="54"/>
        <v>UNIT 50</v>
      </c>
      <c r="BI56" s="599" t="str">
        <f t="shared" si="54"/>
        <v>UNIT 51</v>
      </c>
      <c r="BJ56" s="599" t="str">
        <f t="shared" si="54"/>
        <v>UNIT 52</v>
      </c>
      <c r="BK56" s="599" t="str">
        <f t="shared" si="54"/>
        <v>UNIT 53</v>
      </c>
      <c r="BL56" s="599" t="str">
        <f t="shared" si="54"/>
        <v>UNIT 54</v>
      </c>
      <c r="BM56" s="599" t="str">
        <f t="shared" si="54"/>
        <v>UNIT 55</v>
      </c>
      <c r="BN56" s="599" t="str">
        <f t="shared" si="54"/>
        <v>UNIT 56</v>
      </c>
      <c r="BO56" s="599" t="str">
        <f t="shared" si="54"/>
        <v>UNIT 57</v>
      </c>
      <c r="BP56" s="599" t="str">
        <f t="shared" si="54"/>
        <v>UNIT 58</v>
      </c>
      <c r="BQ56" s="599" t="str">
        <f t="shared" si="54"/>
        <v>UNIT 59</v>
      </c>
      <c r="BR56" s="599" t="str">
        <f t="shared" si="54"/>
        <v>UNIT 60</v>
      </c>
      <c r="BS56" s="599" t="str">
        <f t="shared" si="54"/>
        <v>UNIT 61</v>
      </c>
      <c r="BT56" s="599" t="str">
        <f t="shared" si="54"/>
        <v>UNIT 62</v>
      </c>
      <c r="BU56" s="599" t="str">
        <f t="shared" si="54"/>
        <v>UNIT 63</v>
      </c>
      <c r="BV56" s="599" t="str">
        <f t="shared" si="54"/>
        <v>UNIT 64</v>
      </c>
      <c r="BW56" s="599" t="str">
        <f t="shared" si="54"/>
        <v>UNIT 65</v>
      </c>
      <c r="BX56" s="599" t="str">
        <f t="shared" ref="BX56:DF56" si="55">BX4</f>
        <v>UNIT 66</v>
      </c>
      <c r="BY56" s="599" t="str">
        <f t="shared" si="55"/>
        <v>UNIT 67</v>
      </c>
      <c r="BZ56" s="599" t="str">
        <f t="shared" si="55"/>
        <v>UNIT 68</v>
      </c>
      <c r="CA56" s="599" t="str">
        <f t="shared" si="55"/>
        <v>UNIT 69</v>
      </c>
      <c r="CB56" s="599" t="str">
        <f t="shared" si="55"/>
        <v>UNIT 70</v>
      </c>
      <c r="CC56" s="599" t="str">
        <f t="shared" si="55"/>
        <v>UNIT 71</v>
      </c>
      <c r="CD56" s="599" t="str">
        <f t="shared" si="55"/>
        <v>UNIT 72</v>
      </c>
      <c r="CE56" s="599" t="str">
        <f t="shared" si="55"/>
        <v>UNIT 73</v>
      </c>
      <c r="CF56" s="599" t="str">
        <f t="shared" si="55"/>
        <v>UNIT 74</v>
      </c>
      <c r="CG56" s="599" t="str">
        <f t="shared" si="55"/>
        <v>UNIT 75</v>
      </c>
      <c r="CH56" s="599" t="str">
        <f t="shared" si="55"/>
        <v>UNIT 76</v>
      </c>
      <c r="CI56" s="599" t="str">
        <f t="shared" si="55"/>
        <v>UNIT 77</v>
      </c>
      <c r="CJ56" s="599" t="str">
        <f t="shared" si="55"/>
        <v>UNIT 78</v>
      </c>
      <c r="CK56" s="599" t="str">
        <f t="shared" si="55"/>
        <v>UNIT 79</v>
      </c>
      <c r="CL56" s="599" t="str">
        <f t="shared" si="55"/>
        <v>UNIT 80</v>
      </c>
      <c r="CM56" s="599" t="str">
        <f t="shared" si="55"/>
        <v>UNIT 81</v>
      </c>
      <c r="CN56" s="599" t="str">
        <f t="shared" si="55"/>
        <v>UNIT 82</v>
      </c>
      <c r="CO56" s="599" t="str">
        <f t="shared" si="55"/>
        <v>UNIT 83</v>
      </c>
      <c r="CP56" s="599" t="str">
        <f t="shared" si="55"/>
        <v>UNIT 84</v>
      </c>
      <c r="CQ56" s="599" t="str">
        <f t="shared" si="55"/>
        <v>UNIT 85</v>
      </c>
      <c r="CR56" s="599" t="str">
        <f t="shared" si="55"/>
        <v>UNIT 86</v>
      </c>
      <c r="CS56" s="599" t="str">
        <f t="shared" si="55"/>
        <v>UNIT 87</v>
      </c>
      <c r="CT56" s="599" t="str">
        <f t="shared" si="55"/>
        <v>UNIT 88</v>
      </c>
      <c r="CU56" s="599" t="str">
        <f t="shared" si="55"/>
        <v>UNIT 89</v>
      </c>
      <c r="CV56" s="599" t="str">
        <f t="shared" si="55"/>
        <v>UNIT 90</v>
      </c>
      <c r="CW56" s="599" t="str">
        <f t="shared" si="55"/>
        <v>UNIT 91</v>
      </c>
      <c r="CX56" s="599" t="str">
        <f t="shared" si="55"/>
        <v>UNIT 92</v>
      </c>
      <c r="CY56" s="599" t="str">
        <f t="shared" si="55"/>
        <v>UNIT 93</v>
      </c>
      <c r="CZ56" s="599" t="str">
        <f t="shared" si="55"/>
        <v>UNIT 94</v>
      </c>
      <c r="DA56" s="599" t="str">
        <f t="shared" si="55"/>
        <v>UNIT 95</v>
      </c>
      <c r="DB56" s="599" t="str">
        <f t="shared" si="55"/>
        <v>UNIT 96</v>
      </c>
      <c r="DC56" s="599" t="str">
        <f t="shared" si="55"/>
        <v>UNIT 97</v>
      </c>
      <c r="DD56" s="599" t="str">
        <f t="shared" si="55"/>
        <v>UNIT 98</v>
      </c>
      <c r="DE56" s="599" t="str">
        <f t="shared" si="55"/>
        <v>UNIT 99</v>
      </c>
      <c r="DF56" s="599" t="str">
        <f t="shared" si="55"/>
        <v>UNIT 100</v>
      </c>
      <c r="DG56" s="600"/>
      <c r="DH56" s="600"/>
      <c r="DI56" s="600"/>
      <c r="DJ56" s="600"/>
      <c r="DK56" s="600"/>
      <c r="DL56" s="600"/>
      <c r="DM56" s="600"/>
      <c r="DN56" s="600"/>
      <c r="DO56" s="600"/>
      <c r="DP56" s="600"/>
      <c r="DQ56" s="600"/>
      <c r="DR56" s="600"/>
      <c r="DS56" s="600"/>
      <c r="DT56" s="600"/>
      <c r="DU56" s="600"/>
      <c r="DV56" s="600"/>
      <c r="DW56" s="600"/>
      <c r="DX56" s="600"/>
      <c r="DY56" s="600"/>
      <c r="DZ56" s="600"/>
      <c r="EA56" s="600"/>
      <c r="EB56" s="600"/>
      <c r="EC56" s="600"/>
    </row>
    <row r="57" spans="1:133" ht="27" hidden="1" customHeight="1" x14ac:dyDescent="0.2">
      <c r="A57" s="57"/>
      <c r="B57" s="521" t="str">
        <f>Weighting!C17</f>
        <v>EN 7.0</v>
      </c>
      <c r="C57" s="691" t="s">
        <v>265</v>
      </c>
      <c r="D57" s="691"/>
      <c r="E57" s="691"/>
      <c r="F57" s="420" t="s">
        <v>246</v>
      </c>
      <c r="G57" s="57"/>
      <c r="H57" s="91">
        <f>H60*$G$128</f>
        <v>0</v>
      </c>
      <c r="I57" s="60"/>
      <c r="J57" s="181"/>
      <c r="K57" s="275">
        <f t="shared" ref="K57:AP57" si="56">K60*$G$128</f>
        <v>0</v>
      </c>
      <c r="L57" s="275">
        <f t="shared" si="56"/>
        <v>0</v>
      </c>
      <c r="M57" s="275">
        <f t="shared" si="56"/>
        <v>0</v>
      </c>
      <c r="N57" s="275">
        <f t="shared" si="56"/>
        <v>0</v>
      </c>
      <c r="O57" s="275">
        <f t="shared" si="56"/>
        <v>0</v>
      </c>
      <c r="P57" s="275">
        <f t="shared" si="56"/>
        <v>0</v>
      </c>
      <c r="Q57" s="275">
        <f t="shared" si="56"/>
        <v>0</v>
      </c>
      <c r="R57" s="275">
        <f t="shared" si="56"/>
        <v>0</v>
      </c>
      <c r="S57" s="275">
        <f t="shared" si="56"/>
        <v>0</v>
      </c>
      <c r="T57" s="275">
        <f t="shared" si="56"/>
        <v>0</v>
      </c>
      <c r="U57" s="275">
        <f t="shared" si="56"/>
        <v>0</v>
      </c>
      <c r="V57" s="275">
        <f t="shared" si="56"/>
        <v>0</v>
      </c>
      <c r="W57" s="275">
        <f t="shared" si="56"/>
        <v>0</v>
      </c>
      <c r="X57" s="275">
        <f t="shared" si="56"/>
        <v>0</v>
      </c>
      <c r="Y57" s="275">
        <f t="shared" si="56"/>
        <v>0</v>
      </c>
      <c r="Z57" s="275">
        <f t="shared" si="56"/>
        <v>0</v>
      </c>
      <c r="AA57" s="275">
        <f t="shared" si="56"/>
        <v>0</v>
      </c>
      <c r="AB57" s="275">
        <f t="shared" si="56"/>
        <v>0</v>
      </c>
      <c r="AC57" s="275">
        <f t="shared" si="56"/>
        <v>0</v>
      </c>
      <c r="AD57" s="275">
        <f t="shared" si="56"/>
        <v>0</v>
      </c>
      <c r="AE57" s="275">
        <f t="shared" si="56"/>
        <v>0</v>
      </c>
      <c r="AF57" s="275">
        <f t="shared" si="56"/>
        <v>0</v>
      </c>
      <c r="AG57" s="275">
        <f t="shared" si="56"/>
        <v>0</v>
      </c>
      <c r="AH57" s="275">
        <f t="shared" si="56"/>
        <v>0</v>
      </c>
      <c r="AI57" s="275">
        <f t="shared" si="56"/>
        <v>0</v>
      </c>
      <c r="AJ57" s="275">
        <f t="shared" si="56"/>
        <v>0</v>
      </c>
      <c r="AK57" s="275">
        <f t="shared" si="56"/>
        <v>0</v>
      </c>
      <c r="AL57" s="275">
        <f t="shared" si="56"/>
        <v>0</v>
      </c>
      <c r="AM57" s="275">
        <f t="shared" si="56"/>
        <v>0</v>
      </c>
      <c r="AN57" s="275">
        <f t="shared" si="56"/>
        <v>0</v>
      </c>
      <c r="AO57" s="275">
        <f t="shared" si="56"/>
        <v>0</v>
      </c>
      <c r="AP57" s="275">
        <f t="shared" si="56"/>
        <v>0</v>
      </c>
      <c r="AQ57" s="275">
        <f t="shared" ref="AQ57:BV57" si="57">AQ60*$G$128</f>
        <v>0</v>
      </c>
      <c r="AR57" s="275">
        <f t="shared" si="57"/>
        <v>0</v>
      </c>
      <c r="AS57" s="275">
        <f t="shared" si="57"/>
        <v>0</v>
      </c>
      <c r="AT57" s="275">
        <f t="shared" si="57"/>
        <v>0</v>
      </c>
      <c r="AU57" s="275">
        <f t="shared" si="57"/>
        <v>0</v>
      </c>
      <c r="AV57" s="275">
        <f t="shared" si="57"/>
        <v>0</v>
      </c>
      <c r="AW57" s="275">
        <f t="shared" si="57"/>
        <v>0</v>
      </c>
      <c r="AX57" s="275">
        <f t="shared" si="57"/>
        <v>0</v>
      </c>
      <c r="AY57" s="275">
        <f t="shared" si="57"/>
        <v>0</v>
      </c>
      <c r="AZ57" s="275">
        <f t="shared" si="57"/>
        <v>0</v>
      </c>
      <c r="BA57" s="275">
        <f t="shared" si="57"/>
        <v>0</v>
      </c>
      <c r="BB57" s="275">
        <f t="shared" si="57"/>
        <v>0</v>
      </c>
      <c r="BC57" s="275">
        <f t="shared" si="57"/>
        <v>0</v>
      </c>
      <c r="BD57" s="275">
        <f t="shared" si="57"/>
        <v>0</v>
      </c>
      <c r="BE57" s="275">
        <f t="shared" si="57"/>
        <v>0</v>
      </c>
      <c r="BF57" s="275">
        <f t="shared" si="57"/>
        <v>0</v>
      </c>
      <c r="BG57" s="275">
        <f t="shared" si="57"/>
        <v>0</v>
      </c>
      <c r="BH57" s="275">
        <f t="shared" si="57"/>
        <v>0</v>
      </c>
      <c r="BI57" s="275">
        <f t="shared" si="57"/>
        <v>0</v>
      </c>
      <c r="BJ57" s="275">
        <f t="shared" si="57"/>
        <v>0</v>
      </c>
      <c r="BK57" s="275">
        <f t="shared" si="57"/>
        <v>0</v>
      </c>
      <c r="BL57" s="275">
        <f t="shared" si="57"/>
        <v>0</v>
      </c>
      <c r="BM57" s="275">
        <f t="shared" si="57"/>
        <v>0</v>
      </c>
      <c r="BN57" s="275">
        <f t="shared" si="57"/>
        <v>0</v>
      </c>
      <c r="BO57" s="275">
        <f t="shared" si="57"/>
        <v>0</v>
      </c>
      <c r="BP57" s="275">
        <f t="shared" si="57"/>
        <v>0</v>
      </c>
      <c r="BQ57" s="275">
        <f t="shared" si="57"/>
        <v>0</v>
      </c>
      <c r="BR57" s="275">
        <f t="shared" si="57"/>
        <v>0</v>
      </c>
      <c r="BS57" s="275">
        <f t="shared" si="57"/>
        <v>0</v>
      </c>
      <c r="BT57" s="275">
        <f t="shared" si="57"/>
        <v>0</v>
      </c>
      <c r="BU57" s="275">
        <f t="shared" si="57"/>
        <v>0</v>
      </c>
      <c r="BV57" s="275">
        <f t="shared" si="57"/>
        <v>0</v>
      </c>
      <c r="BW57" s="275">
        <f t="shared" ref="BW57:DF57" si="58">BW60*$G$128</f>
        <v>0</v>
      </c>
      <c r="BX57" s="275">
        <f t="shared" si="58"/>
        <v>0</v>
      </c>
      <c r="BY57" s="275">
        <f t="shared" si="58"/>
        <v>0</v>
      </c>
      <c r="BZ57" s="275">
        <f t="shared" si="58"/>
        <v>0</v>
      </c>
      <c r="CA57" s="275">
        <f t="shared" si="58"/>
        <v>0</v>
      </c>
      <c r="CB57" s="275">
        <f t="shared" si="58"/>
        <v>0</v>
      </c>
      <c r="CC57" s="275">
        <f t="shared" si="58"/>
        <v>0</v>
      </c>
      <c r="CD57" s="275">
        <f t="shared" si="58"/>
        <v>0</v>
      </c>
      <c r="CE57" s="275">
        <f t="shared" si="58"/>
        <v>0</v>
      </c>
      <c r="CF57" s="275">
        <f t="shared" si="58"/>
        <v>0</v>
      </c>
      <c r="CG57" s="275">
        <f t="shared" si="58"/>
        <v>0</v>
      </c>
      <c r="CH57" s="275">
        <f t="shared" si="58"/>
        <v>0</v>
      </c>
      <c r="CI57" s="275">
        <f t="shared" si="58"/>
        <v>0</v>
      </c>
      <c r="CJ57" s="275">
        <f t="shared" si="58"/>
        <v>0</v>
      </c>
      <c r="CK57" s="275">
        <f t="shared" si="58"/>
        <v>0</v>
      </c>
      <c r="CL57" s="275">
        <f t="shared" si="58"/>
        <v>0</v>
      </c>
      <c r="CM57" s="275">
        <f t="shared" si="58"/>
        <v>0</v>
      </c>
      <c r="CN57" s="275">
        <f t="shared" si="58"/>
        <v>0</v>
      </c>
      <c r="CO57" s="275">
        <f t="shared" si="58"/>
        <v>0</v>
      </c>
      <c r="CP57" s="275">
        <f t="shared" si="58"/>
        <v>0</v>
      </c>
      <c r="CQ57" s="275">
        <f t="shared" si="58"/>
        <v>0</v>
      </c>
      <c r="CR57" s="275">
        <f t="shared" si="58"/>
        <v>0</v>
      </c>
      <c r="CS57" s="275">
        <f t="shared" si="58"/>
        <v>0</v>
      </c>
      <c r="CT57" s="275">
        <f t="shared" si="58"/>
        <v>0</v>
      </c>
      <c r="CU57" s="275">
        <f t="shared" si="58"/>
        <v>0</v>
      </c>
      <c r="CV57" s="275">
        <f t="shared" si="58"/>
        <v>0</v>
      </c>
      <c r="CW57" s="275">
        <f t="shared" si="58"/>
        <v>0</v>
      </c>
      <c r="CX57" s="275">
        <f t="shared" si="58"/>
        <v>0</v>
      </c>
      <c r="CY57" s="275">
        <f t="shared" si="58"/>
        <v>0</v>
      </c>
      <c r="CZ57" s="275">
        <f t="shared" si="58"/>
        <v>0</v>
      </c>
      <c r="DA57" s="275">
        <f t="shared" si="58"/>
        <v>0</v>
      </c>
      <c r="DB57" s="275">
        <f t="shared" si="58"/>
        <v>0</v>
      </c>
      <c r="DC57" s="275">
        <f t="shared" si="58"/>
        <v>0</v>
      </c>
      <c r="DD57" s="275">
        <f t="shared" si="58"/>
        <v>0</v>
      </c>
      <c r="DE57" s="275">
        <f t="shared" si="58"/>
        <v>0</v>
      </c>
      <c r="DF57" s="275">
        <f t="shared" si="58"/>
        <v>0</v>
      </c>
    </row>
    <row r="58" spans="1:133" ht="27" customHeight="1" x14ac:dyDescent="0.2">
      <c r="A58" s="57"/>
      <c r="B58" s="521" t="str">
        <f>Weighting!C18</f>
        <v>EN 7.1</v>
      </c>
      <c r="C58" s="691" t="s">
        <v>743</v>
      </c>
      <c r="D58" s="691"/>
      <c r="E58" s="691"/>
      <c r="F58" s="420" t="s">
        <v>246</v>
      </c>
      <c r="G58" s="57"/>
      <c r="H58" s="91">
        <f>H60*$G$129</f>
        <v>0</v>
      </c>
      <c r="I58" s="60"/>
      <c r="J58" s="561"/>
      <c r="K58" s="275">
        <f t="shared" ref="K58:AP58" si="59">K60*$G$129</f>
        <v>0</v>
      </c>
      <c r="L58" s="275">
        <f t="shared" si="59"/>
        <v>0</v>
      </c>
      <c r="M58" s="275">
        <f t="shared" si="59"/>
        <v>0</v>
      </c>
      <c r="N58" s="275">
        <f t="shared" si="59"/>
        <v>0</v>
      </c>
      <c r="O58" s="275">
        <f t="shared" si="59"/>
        <v>0</v>
      </c>
      <c r="P58" s="275">
        <f t="shared" si="59"/>
        <v>0</v>
      </c>
      <c r="Q58" s="275">
        <f t="shared" si="59"/>
        <v>0</v>
      </c>
      <c r="R58" s="275">
        <f t="shared" si="59"/>
        <v>0</v>
      </c>
      <c r="S58" s="275">
        <f t="shared" si="59"/>
        <v>0</v>
      </c>
      <c r="T58" s="275">
        <f t="shared" si="59"/>
        <v>0</v>
      </c>
      <c r="U58" s="275">
        <f t="shared" si="59"/>
        <v>0</v>
      </c>
      <c r="V58" s="275">
        <f t="shared" si="59"/>
        <v>0</v>
      </c>
      <c r="W58" s="275">
        <f t="shared" si="59"/>
        <v>0</v>
      </c>
      <c r="X58" s="275">
        <f t="shared" si="59"/>
        <v>0</v>
      </c>
      <c r="Y58" s="275">
        <f t="shared" si="59"/>
        <v>0</v>
      </c>
      <c r="Z58" s="275">
        <f t="shared" si="59"/>
        <v>0</v>
      </c>
      <c r="AA58" s="275">
        <f t="shared" si="59"/>
        <v>0</v>
      </c>
      <c r="AB58" s="275">
        <f t="shared" si="59"/>
        <v>0</v>
      </c>
      <c r="AC58" s="275">
        <f t="shared" si="59"/>
        <v>0</v>
      </c>
      <c r="AD58" s="275">
        <f t="shared" si="59"/>
        <v>0</v>
      </c>
      <c r="AE58" s="275">
        <f t="shared" si="59"/>
        <v>0</v>
      </c>
      <c r="AF58" s="275">
        <f t="shared" si="59"/>
        <v>0</v>
      </c>
      <c r="AG58" s="275">
        <f t="shared" si="59"/>
        <v>0</v>
      </c>
      <c r="AH58" s="275">
        <f t="shared" si="59"/>
        <v>0</v>
      </c>
      <c r="AI58" s="275">
        <f t="shared" si="59"/>
        <v>0</v>
      </c>
      <c r="AJ58" s="275">
        <f t="shared" si="59"/>
        <v>0</v>
      </c>
      <c r="AK58" s="275">
        <f t="shared" si="59"/>
        <v>0</v>
      </c>
      <c r="AL58" s="275">
        <f t="shared" si="59"/>
        <v>0</v>
      </c>
      <c r="AM58" s="275">
        <f t="shared" si="59"/>
        <v>0</v>
      </c>
      <c r="AN58" s="275">
        <f t="shared" si="59"/>
        <v>0</v>
      </c>
      <c r="AO58" s="275">
        <f t="shared" si="59"/>
        <v>0</v>
      </c>
      <c r="AP58" s="275">
        <f t="shared" si="59"/>
        <v>0</v>
      </c>
      <c r="AQ58" s="275">
        <f t="shared" ref="AQ58:BV58" si="60">AQ60*$G$129</f>
        <v>0</v>
      </c>
      <c r="AR58" s="275">
        <f t="shared" si="60"/>
        <v>0</v>
      </c>
      <c r="AS58" s="275">
        <f t="shared" si="60"/>
        <v>0</v>
      </c>
      <c r="AT58" s="275">
        <f t="shared" si="60"/>
        <v>0</v>
      </c>
      <c r="AU58" s="275">
        <f t="shared" si="60"/>
        <v>0</v>
      </c>
      <c r="AV58" s="275">
        <f t="shared" si="60"/>
        <v>0</v>
      </c>
      <c r="AW58" s="275">
        <f t="shared" si="60"/>
        <v>0</v>
      </c>
      <c r="AX58" s="275">
        <f t="shared" si="60"/>
        <v>0</v>
      </c>
      <c r="AY58" s="275">
        <f t="shared" si="60"/>
        <v>0</v>
      </c>
      <c r="AZ58" s="275">
        <f t="shared" si="60"/>
        <v>0</v>
      </c>
      <c r="BA58" s="275">
        <f t="shared" si="60"/>
        <v>0</v>
      </c>
      <c r="BB58" s="275">
        <f t="shared" si="60"/>
        <v>0</v>
      </c>
      <c r="BC58" s="275">
        <f t="shared" si="60"/>
        <v>0</v>
      </c>
      <c r="BD58" s="275">
        <f t="shared" si="60"/>
        <v>0</v>
      </c>
      <c r="BE58" s="275">
        <f t="shared" si="60"/>
        <v>0</v>
      </c>
      <c r="BF58" s="275">
        <f t="shared" si="60"/>
        <v>0</v>
      </c>
      <c r="BG58" s="275">
        <f t="shared" si="60"/>
        <v>0</v>
      </c>
      <c r="BH58" s="275">
        <f t="shared" si="60"/>
        <v>0</v>
      </c>
      <c r="BI58" s="275">
        <f t="shared" si="60"/>
        <v>0</v>
      </c>
      <c r="BJ58" s="275">
        <f t="shared" si="60"/>
        <v>0</v>
      </c>
      <c r="BK58" s="275">
        <f t="shared" si="60"/>
        <v>0</v>
      </c>
      <c r="BL58" s="275">
        <f t="shared" si="60"/>
        <v>0</v>
      </c>
      <c r="BM58" s="275">
        <f t="shared" si="60"/>
        <v>0</v>
      </c>
      <c r="BN58" s="275">
        <f t="shared" si="60"/>
        <v>0</v>
      </c>
      <c r="BO58" s="275">
        <f t="shared" si="60"/>
        <v>0</v>
      </c>
      <c r="BP58" s="275">
        <f t="shared" si="60"/>
        <v>0</v>
      </c>
      <c r="BQ58" s="275">
        <f t="shared" si="60"/>
        <v>0</v>
      </c>
      <c r="BR58" s="275">
        <f t="shared" si="60"/>
        <v>0</v>
      </c>
      <c r="BS58" s="275">
        <f t="shared" si="60"/>
        <v>0</v>
      </c>
      <c r="BT58" s="275">
        <f t="shared" si="60"/>
        <v>0</v>
      </c>
      <c r="BU58" s="275">
        <f t="shared" si="60"/>
        <v>0</v>
      </c>
      <c r="BV58" s="275">
        <f t="shared" si="60"/>
        <v>0</v>
      </c>
      <c r="BW58" s="275">
        <f t="shared" ref="BW58:DF58" si="61">BW60*$G$129</f>
        <v>0</v>
      </c>
      <c r="BX58" s="275">
        <f t="shared" si="61"/>
        <v>0</v>
      </c>
      <c r="BY58" s="275">
        <f t="shared" si="61"/>
        <v>0</v>
      </c>
      <c r="BZ58" s="275">
        <f t="shared" si="61"/>
        <v>0</v>
      </c>
      <c r="CA58" s="275">
        <f t="shared" si="61"/>
        <v>0</v>
      </c>
      <c r="CB58" s="275">
        <f t="shared" si="61"/>
        <v>0</v>
      </c>
      <c r="CC58" s="275">
        <f t="shared" si="61"/>
        <v>0</v>
      </c>
      <c r="CD58" s="275">
        <f t="shared" si="61"/>
        <v>0</v>
      </c>
      <c r="CE58" s="275">
        <f t="shared" si="61"/>
        <v>0</v>
      </c>
      <c r="CF58" s="275">
        <f t="shared" si="61"/>
        <v>0</v>
      </c>
      <c r="CG58" s="275">
        <f t="shared" si="61"/>
        <v>0</v>
      </c>
      <c r="CH58" s="275">
        <f t="shared" si="61"/>
        <v>0</v>
      </c>
      <c r="CI58" s="275">
        <f t="shared" si="61"/>
        <v>0</v>
      </c>
      <c r="CJ58" s="275">
        <f t="shared" si="61"/>
        <v>0</v>
      </c>
      <c r="CK58" s="275">
        <f t="shared" si="61"/>
        <v>0</v>
      </c>
      <c r="CL58" s="275">
        <f t="shared" si="61"/>
        <v>0</v>
      </c>
      <c r="CM58" s="275">
        <f t="shared" si="61"/>
        <v>0</v>
      </c>
      <c r="CN58" s="275">
        <f t="shared" si="61"/>
        <v>0</v>
      </c>
      <c r="CO58" s="275">
        <f t="shared" si="61"/>
        <v>0</v>
      </c>
      <c r="CP58" s="275">
        <f t="shared" si="61"/>
        <v>0</v>
      </c>
      <c r="CQ58" s="275">
        <f t="shared" si="61"/>
        <v>0</v>
      </c>
      <c r="CR58" s="275">
        <f t="shared" si="61"/>
        <v>0</v>
      </c>
      <c r="CS58" s="275">
        <f t="shared" si="61"/>
        <v>0</v>
      </c>
      <c r="CT58" s="275">
        <f t="shared" si="61"/>
        <v>0</v>
      </c>
      <c r="CU58" s="275">
        <f t="shared" si="61"/>
        <v>0</v>
      </c>
      <c r="CV58" s="275">
        <f t="shared" si="61"/>
        <v>0</v>
      </c>
      <c r="CW58" s="275">
        <f t="shared" si="61"/>
        <v>0</v>
      </c>
      <c r="CX58" s="275">
        <f t="shared" si="61"/>
        <v>0</v>
      </c>
      <c r="CY58" s="275">
        <f t="shared" si="61"/>
        <v>0</v>
      </c>
      <c r="CZ58" s="275">
        <f t="shared" si="61"/>
        <v>0</v>
      </c>
      <c r="DA58" s="275">
        <f t="shared" si="61"/>
        <v>0</v>
      </c>
      <c r="DB58" s="275">
        <f t="shared" si="61"/>
        <v>0</v>
      </c>
      <c r="DC58" s="275">
        <f t="shared" si="61"/>
        <v>0</v>
      </c>
      <c r="DD58" s="275">
        <f t="shared" si="61"/>
        <v>0</v>
      </c>
      <c r="DE58" s="275">
        <f t="shared" si="61"/>
        <v>0</v>
      </c>
      <c r="DF58" s="275">
        <f t="shared" si="61"/>
        <v>0</v>
      </c>
    </row>
    <row r="59" spans="1:133" ht="30" customHeight="1" thickBot="1" x14ac:dyDescent="0.25">
      <c r="A59" s="57"/>
      <c r="B59" s="390"/>
      <c r="C59" s="692" t="s">
        <v>745</v>
      </c>
      <c r="D59" s="692"/>
      <c r="E59" s="692"/>
      <c r="F59" s="406">
        <v>100</v>
      </c>
      <c r="G59" s="57"/>
      <c r="H59" s="66"/>
      <c r="I59" s="243"/>
      <c r="J59" s="181"/>
      <c r="K59" s="175"/>
      <c r="U59" s="175"/>
      <c r="Y59" s="85"/>
      <c r="AE59" s="175"/>
      <c r="AI59" s="85"/>
      <c r="AO59" s="175"/>
      <c r="AS59" s="85"/>
      <c r="AY59" s="175"/>
      <c r="BC59" s="85"/>
      <c r="BI59" s="175"/>
      <c r="BM59" s="85"/>
      <c r="BS59" s="175"/>
      <c r="BW59" s="85"/>
      <c r="CC59" s="175"/>
      <c r="CG59" s="85"/>
      <c r="CM59" s="175"/>
      <c r="CQ59" s="85"/>
      <c r="CW59" s="175"/>
      <c r="DA59" s="85"/>
    </row>
    <row r="60" spans="1:133" ht="30" customHeight="1" thickBot="1" x14ac:dyDescent="0.25">
      <c r="A60" s="57"/>
      <c r="B60" s="390"/>
      <c r="C60" s="690" t="s">
        <v>746</v>
      </c>
      <c r="D60" s="690"/>
      <c r="E60" s="690"/>
      <c r="F60" s="407">
        <v>50</v>
      </c>
      <c r="G60" s="57"/>
      <c r="H60" s="66">
        <f>I60</f>
        <v>0</v>
      </c>
      <c r="I60" s="563">
        <v>0</v>
      </c>
      <c r="J60" s="181"/>
      <c r="K60" s="278">
        <f t="shared" ref="K60:T60" si="62">$I$60</f>
        <v>0</v>
      </c>
      <c r="L60" s="278">
        <f t="shared" si="62"/>
        <v>0</v>
      </c>
      <c r="M60" s="278">
        <f t="shared" si="62"/>
        <v>0</v>
      </c>
      <c r="N60" s="278">
        <f t="shared" si="62"/>
        <v>0</v>
      </c>
      <c r="O60" s="278">
        <f t="shared" si="62"/>
        <v>0</v>
      </c>
      <c r="P60" s="278">
        <f t="shared" si="62"/>
        <v>0</v>
      </c>
      <c r="Q60" s="278">
        <f t="shared" si="62"/>
        <v>0</v>
      </c>
      <c r="R60" s="278">
        <f t="shared" si="62"/>
        <v>0</v>
      </c>
      <c r="S60" s="278">
        <f t="shared" si="62"/>
        <v>0</v>
      </c>
      <c r="T60" s="278">
        <f t="shared" si="62"/>
        <v>0</v>
      </c>
      <c r="U60" s="278">
        <f t="shared" ref="U60:CF60" si="63">$I$60</f>
        <v>0</v>
      </c>
      <c r="V60" s="278">
        <f t="shared" si="63"/>
        <v>0</v>
      </c>
      <c r="W60" s="278">
        <f t="shared" si="63"/>
        <v>0</v>
      </c>
      <c r="X60" s="278">
        <f t="shared" si="63"/>
        <v>0</v>
      </c>
      <c r="Y60" s="278">
        <f t="shared" si="63"/>
        <v>0</v>
      </c>
      <c r="Z60" s="278">
        <f t="shared" si="63"/>
        <v>0</v>
      </c>
      <c r="AA60" s="278">
        <f t="shared" si="63"/>
        <v>0</v>
      </c>
      <c r="AB60" s="278">
        <f t="shared" si="63"/>
        <v>0</v>
      </c>
      <c r="AC60" s="278">
        <f t="shared" si="63"/>
        <v>0</v>
      </c>
      <c r="AD60" s="278">
        <f t="shared" si="63"/>
        <v>0</v>
      </c>
      <c r="AE60" s="278">
        <f t="shared" si="63"/>
        <v>0</v>
      </c>
      <c r="AF60" s="278">
        <f t="shared" si="63"/>
        <v>0</v>
      </c>
      <c r="AG60" s="278">
        <f t="shared" si="63"/>
        <v>0</v>
      </c>
      <c r="AH60" s="278">
        <f t="shared" si="63"/>
        <v>0</v>
      </c>
      <c r="AI60" s="278">
        <f t="shared" si="63"/>
        <v>0</v>
      </c>
      <c r="AJ60" s="278">
        <f t="shared" si="63"/>
        <v>0</v>
      </c>
      <c r="AK60" s="278">
        <f t="shared" si="63"/>
        <v>0</v>
      </c>
      <c r="AL60" s="278">
        <f t="shared" si="63"/>
        <v>0</v>
      </c>
      <c r="AM60" s="278">
        <f t="shared" si="63"/>
        <v>0</v>
      </c>
      <c r="AN60" s="278">
        <f t="shared" si="63"/>
        <v>0</v>
      </c>
      <c r="AO60" s="278">
        <f t="shared" si="63"/>
        <v>0</v>
      </c>
      <c r="AP60" s="278">
        <f t="shared" si="63"/>
        <v>0</v>
      </c>
      <c r="AQ60" s="278">
        <f t="shared" si="63"/>
        <v>0</v>
      </c>
      <c r="AR60" s="278">
        <f t="shared" si="63"/>
        <v>0</v>
      </c>
      <c r="AS60" s="278">
        <f t="shared" si="63"/>
        <v>0</v>
      </c>
      <c r="AT60" s="278">
        <f t="shared" si="63"/>
        <v>0</v>
      </c>
      <c r="AU60" s="278">
        <f t="shared" si="63"/>
        <v>0</v>
      </c>
      <c r="AV60" s="278">
        <f t="shared" si="63"/>
        <v>0</v>
      </c>
      <c r="AW60" s="278">
        <f t="shared" si="63"/>
        <v>0</v>
      </c>
      <c r="AX60" s="278">
        <f t="shared" si="63"/>
        <v>0</v>
      </c>
      <c r="AY60" s="278">
        <f t="shared" si="63"/>
        <v>0</v>
      </c>
      <c r="AZ60" s="278">
        <f t="shared" si="63"/>
        <v>0</v>
      </c>
      <c r="BA60" s="278">
        <f t="shared" si="63"/>
        <v>0</v>
      </c>
      <c r="BB60" s="278">
        <f t="shared" si="63"/>
        <v>0</v>
      </c>
      <c r="BC60" s="278">
        <f t="shared" si="63"/>
        <v>0</v>
      </c>
      <c r="BD60" s="278">
        <f t="shared" si="63"/>
        <v>0</v>
      </c>
      <c r="BE60" s="278">
        <f t="shared" si="63"/>
        <v>0</v>
      </c>
      <c r="BF60" s="278">
        <f t="shared" si="63"/>
        <v>0</v>
      </c>
      <c r="BG60" s="278">
        <f t="shared" si="63"/>
        <v>0</v>
      </c>
      <c r="BH60" s="278">
        <f t="shared" si="63"/>
        <v>0</v>
      </c>
      <c r="BI60" s="278">
        <f t="shared" si="63"/>
        <v>0</v>
      </c>
      <c r="BJ60" s="278">
        <f t="shared" si="63"/>
        <v>0</v>
      </c>
      <c r="BK60" s="278">
        <f t="shared" si="63"/>
        <v>0</v>
      </c>
      <c r="BL60" s="278">
        <f t="shared" si="63"/>
        <v>0</v>
      </c>
      <c r="BM60" s="278">
        <f t="shared" si="63"/>
        <v>0</v>
      </c>
      <c r="BN60" s="278">
        <f t="shared" si="63"/>
        <v>0</v>
      </c>
      <c r="BO60" s="278">
        <f t="shared" si="63"/>
        <v>0</v>
      </c>
      <c r="BP60" s="278">
        <f t="shared" si="63"/>
        <v>0</v>
      </c>
      <c r="BQ60" s="278">
        <f t="shared" si="63"/>
        <v>0</v>
      </c>
      <c r="BR60" s="278">
        <f t="shared" si="63"/>
        <v>0</v>
      </c>
      <c r="BS60" s="278">
        <f t="shared" si="63"/>
        <v>0</v>
      </c>
      <c r="BT60" s="278">
        <f t="shared" si="63"/>
        <v>0</v>
      </c>
      <c r="BU60" s="278">
        <f t="shared" si="63"/>
        <v>0</v>
      </c>
      <c r="BV60" s="278">
        <f t="shared" si="63"/>
        <v>0</v>
      </c>
      <c r="BW60" s="278">
        <f t="shared" si="63"/>
        <v>0</v>
      </c>
      <c r="BX60" s="278">
        <f t="shared" si="63"/>
        <v>0</v>
      </c>
      <c r="BY60" s="278">
        <f t="shared" si="63"/>
        <v>0</v>
      </c>
      <c r="BZ60" s="278">
        <f t="shared" si="63"/>
        <v>0</v>
      </c>
      <c r="CA60" s="278">
        <f t="shared" si="63"/>
        <v>0</v>
      </c>
      <c r="CB60" s="278">
        <f t="shared" si="63"/>
        <v>0</v>
      </c>
      <c r="CC60" s="278">
        <f t="shared" si="63"/>
        <v>0</v>
      </c>
      <c r="CD60" s="278">
        <f t="shared" si="63"/>
        <v>0</v>
      </c>
      <c r="CE60" s="278">
        <f t="shared" si="63"/>
        <v>0</v>
      </c>
      <c r="CF60" s="278">
        <f t="shared" si="63"/>
        <v>0</v>
      </c>
      <c r="CG60" s="278">
        <f t="shared" ref="CG60:DF60" si="64">$I$60</f>
        <v>0</v>
      </c>
      <c r="CH60" s="278">
        <f t="shared" si="64"/>
        <v>0</v>
      </c>
      <c r="CI60" s="278">
        <f t="shared" si="64"/>
        <v>0</v>
      </c>
      <c r="CJ60" s="278">
        <f t="shared" si="64"/>
        <v>0</v>
      </c>
      <c r="CK60" s="278">
        <f t="shared" si="64"/>
        <v>0</v>
      </c>
      <c r="CL60" s="278">
        <f t="shared" si="64"/>
        <v>0</v>
      </c>
      <c r="CM60" s="278">
        <f t="shared" si="64"/>
        <v>0</v>
      </c>
      <c r="CN60" s="278">
        <f t="shared" si="64"/>
        <v>0</v>
      </c>
      <c r="CO60" s="278">
        <f t="shared" si="64"/>
        <v>0</v>
      </c>
      <c r="CP60" s="278">
        <f t="shared" si="64"/>
        <v>0</v>
      </c>
      <c r="CQ60" s="278">
        <f t="shared" si="64"/>
        <v>0</v>
      </c>
      <c r="CR60" s="278">
        <f t="shared" si="64"/>
        <v>0</v>
      </c>
      <c r="CS60" s="278">
        <f t="shared" si="64"/>
        <v>0</v>
      </c>
      <c r="CT60" s="278">
        <f t="shared" si="64"/>
        <v>0</v>
      </c>
      <c r="CU60" s="278">
        <f t="shared" si="64"/>
        <v>0</v>
      </c>
      <c r="CV60" s="278">
        <f t="shared" si="64"/>
        <v>0</v>
      </c>
      <c r="CW60" s="278">
        <f t="shared" si="64"/>
        <v>0</v>
      </c>
      <c r="CX60" s="278">
        <f t="shared" si="64"/>
        <v>0</v>
      </c>
      <c r="CY60" s="278">
        <f t="shared" si="64"/>
        <v>0</v>
      </c>
      <c r="CZ60" s="278">
        <f t="shared" si="64"/>
        <v>0</v>
      </c>
      <c r="DA60" s="278">
        <f t="shared" si="64"/>
        <v>0</v>
      </c>
      <c r="DB60" s="278">
        <f t="shared" si="64"/>
        <v>0</v>
      </c>
      <c r="DC60" s="278">
        <f t="shared" si="64"/>
        <v>0</v>
      </c>
      <c r="DD60" s="278">
        <f t="shared" si="64"/>
        <v>0</v>
      </c>
      <c r="DE60" s="278">
        <f t="shared" si="64"/>
        <v>0</v>
      </c>
      <c r="DF60" s="278">
        <f t="shared" si="64"/>
        <v>0</v>
      </c>
    </row>
    <row r="61" spans="1:133" ht="30" customHeight="1" x14ac:dyDescent="0.2">
      <c r="A61" s="57"/>
      <c r="B61" s="561"/>
      <c r="C61" s="697" t="s">
        <v>747</v>
      </c>
      <c r="D61" s="697"/>
      <c r="E61" s="697"/>
      <c r="F61" s="408">
        <v>25</v>
      </c>
      <c r="G61" s="57"/>
      <c r="H61" s="66"/>
      <c r="I61" s="243"/>
      <c r="J61" s="561"/>
      <c r="K61" s="175"/>
      <c r="U61" s="175"/>
      <c r="Y61" s="85"/>
      <c r="AE61" s="175"/>
      <c r="AI61" s="85"/>
      <c r="AO61" s="175"/>
      <c r="AS61" s="85"/>
      <c r="AY61" s="175"/>
      <c r="BC61" s="85"/>
      <c r="BI61" s="175"/>
      <c r="BM61" s="85"/>
      <c r="BS61" s="175"/>
      <c r="BW61" s="85"/>
      <c r="CC61" s="175"/>
      <c r="CG61" s="85"/>
      <c r="CM61" s="175"/>
      <c r="CQ61" s="85"/>
      <c r="CW61" s="175"/>
      <c r="DA61" s="85"/>
    </row>
    <row r="62" spans="1:133" ht="30" customHeight="1" x14ac:dyDescent="0.2">
      <c r="A62" s="57"/>
      <c r="B62" s="390"/>
      <c r="C62" s="697" t="s">
        <v>51</v>
      </c>
      <c r="D62" s="697"/>
      <c r="E62" s="697"/>
      <c r="F62" s="408">
        <v>0</v>
      </c>
      <c r="G62" s="57"/>
      <c r="H62" s="66"/>
      <c r="I62" s="243"/>
      <c r="J62" s="181"/>
      <c r="K62" s="175"/>
      <c r="U62" s="175"/>
      <c r="Y62" s="85"/>
      <c r="AE62" s="175"/>
      <c r="AI62" s="85"/>
      <c r="AO62" s="175"/>
      <c r="AS62" s="85"/>
      <c r="AY62" s="175"/>
      <c r="BC62" s="85"/>
      <c r="BI62" s="175"/>
      <c r="BM62" s="85"/>
      <c r="BS62" s="175"/>
      <c r="BW62" s="85"/>
      <c r="CC62" s="175"/>
      <c r="CG62" s="85"/>
      <c r="CM62" s="175"/>
      <c r="CQ62" s="85"/>
      <c r="CW62" s="175"/>
      <c r="DA62" s="85"/>
    </row>
    <row r="63" spans="1:133" ht="9.75" customHeight="1" x14ac:dyDescent="0.2">
      <c r="A63" s="57"/>
      <c r="B63" s="561"/>
      <c r="C63" s="560"/>
      <c r="D63" s="560"/>
      <c r="E63" s="560"/>
      <c r="F63" s="562"/>
      <c r="G63" s="57"/>
      <c r="H63" s="66"/>
      <c r="I63" s="243"/>
      <c r="J63" s="561"/>
      <c r="K63" s="175"/>
      <c r="U63" s="175"/>
      <c r="Y63" s="85"/>
      <c r="AE63" s="175"/>
      <c r="AI63" s="85"/>
      <c r="AO63" s="175"/>
      <c r="AS63" s="85"/>
      <c r="AY63" s="175"/>
      <c r="BC63" s="85"/>
      <c r="BI63" s="175"/>
      <c r="BM63" s="85"/>
      <c r="BS63" s="175"/>
      <c r="BW63" s="85"/>
      <c r="CC63" s="175"/>
      <c r="CG63" s="85"/>
      <c r="CM63" s="175"/>
      <c r="CQ63" s="85"/>
      <c r="CW63" s="175"/>
      <c r="DA63" s="85"/>
    </row>
    <row r="64" spans="1:133" ht="27" customHeight="1" x14ac:dyDescent="0.2">
      <c r="A64" s="57"/>
      <c r="B64" s="521" t="str">
        <f>Weighting!C19</f>
        <v>EN 7.2</v>
      </c>
      <c r="C64" s="691" t="s">
        <v>744</v>
      </c>
      <c r="D64" s="691"/>
      <c r="E64" s="691"/>
      <c r="F64" s="420" t="s">
        <v>246</v>
      </c>
      <c r="G64" s="57"/>
      <c r="H64" s="91">
        <f>H66*$G$130</f>
        <v>0</v>
      </c>
      <c r="I64" s="60"/>
      <c r="J64" s="561"/>
      <c r="K64" s="275">
        <f t="shared" ref="K64:AP64" si="65">K66*$G$130</f>
        <v>0</v>
      </c>
      <c r="L64" s="275">
        <f t="shared" si="65"/>
        <v>0</v>
      </c>
      <c r="M64" s="275">
        <f t="shared" si="65"/>
        <v>0</v>
      </c>
      <c r="N64" s="275">
        <f t="shared" si="65"/>
        <v>0</v>
      </c>
      <c r="O64" s="275">
        <f t="shared" si="65"/>
        <v>0</v>
      </c>
      <c r="P64" s="275">
        <f t="shared" si="65"/>
        <v>0</v>
      </c>
      <c r="Q64" s="275">
        <f t="shared" si="65"/>
        <v>0</v>
      </c>
      <c r="R64" s="275">
        <f t="shared" si="65"/>
        <v>0</v>
      </c>
      <c r="S64" s="275">
        <f t="shared" si="65"/>
        <v>0</v>
      </c>
      <c r="T64" s="275">
        <f t="shared" si="65"/>
        <v>0</v>
      </c>
      <c r="U64" s="275">
        <f t="shared" si="65"/>
        <v>0</v>
      </c>
      <c r="V64" s="275">
        <f t="shared" si="65"/>
        <v>0</v>
      </c>
      <c r="W64" s="275">
        <f t="shared" si="65"/>
        <v>0</v>
      </c>
      <c r="X64" s="275">
        <f t="shared" si="65"/>
        <v>0</v>
      </c>
      <c r="Y64" s="275">
        <f t="shared" si="65"/>
        <v>0</v>
      </c>
      <c r="Z64" s="275">
        <f t="shared" si="65"/>
        <v>0</v>
      </c>
      <c r="AA64" s="275">
        <f t="shared" si="65"/>
        <v>0</v>
      </c>
      <c r="AB64" s="275">
        <f t="shared" si="65"/>
        <v>0</v>
      </c>
      <c r="AC64" s="275">
        <f t="shared" si="65"/>
        <v>0</v>
      </c>
      <c r="AD64" s="275">
        <f t="shared" si="65"/>
        <v>0</v>
      </c>
      <c r="AE64" s="275">
        <f t="shared" si="65"/>
        <v>0</v>
      </c>
      <c r="AF64" s="275">
        <f t="shared" si="65"/>
        <v>0</v>
      </c>
      <c r="AG64" s="275">
        <f t="shared" si="65"/>
        <v>0</v>
      </c>
      <c r="AH64" s="275">
        <f t="shared" si="65"/>
        <v>0</v>
      </c>
      <c r="AI64" s="275">
        <f t="shared" si="65"/>
        <v>0</v>
      </c>
      <c r="AJ64" s="275">
        <f t="shared" si="65"/>
        <v>0</v>
      </c>
      <c r="AK64" s="275">
        <f t="shared" si="65"/>
        <v>0</v>
      </c>
      <c r="AL64" s="275">
        <f t="shared" si="65"/>
        <v>0</v>
      </c>
      <c r="AM64" s="275">
        <f t="shared" si="65"/>
        <v>0</v>
      </c>
      <c r="AN64" s="275">
        <f t="shared" si="65"/>
        <v>0</v>
      </c>
      <c r="AO64" s="275">
        <f t="shared" si="65"/>
        <v>0</v>
      </c>
      <c r="AP64" s="275">
        <f t="shared" si="65"/>
        <v>0</v>
      </c>
      <c r="AQ64" s="275">
        <f t="shared" ref="AQ64:BV64" si="66">AQ66*$G$130</f>
        <v>0</v>
      </c>
      <c r="AR64" s="275">
        <f t="shared" si="66"/>
        <v>0</v>
      </c>
      <c r="AS64" s="275">
        <f t="shared" si="66"/>
        <v>0</v>
      </c>
      <c r="AT64" s="275">
        <f t="shared" si="66"/>
        <v>0</v>
      </c>
      <c r="AU64" s="275">
        <f t="shared" si="66"/>
        <v>0</v>
      </c>
      <c r="AV64" s="275">
        <f t="shared" si="66"/>
        <v>0</v>
      </c>
      <c r="AW64" s="275">
        <f t="shared" si="66"/>
        <v>0</v>
      </c>
      <c r="AX64" s="275">
        <f t="shared" si="66"/>
        <v>0</v>
      </c>
      <c r="AY64" s="275">
        <f t="shared" si="66"/>
        <v>0</v>
      </c>
      <c r="AZ64" s="275">
        <f t="shared" si="66"/>
        <v>0</v>
      </c>
      <c r="BA64" s="275">
        <f t="shared" si="66"/>
        <v>0</v>
      </c>
      <c r="BB64" s="275">
        <f t="shared" si="66"/>
        <v>0</v>
      </c>
      <c r="BC64" s="275">
        <f t="shared" si="66"/>
        <v>0</v>
      </c>
      <c r="BD64" s="275">
        <f t="shared" si="66"/>
        <v>0</v>
      </c>
      <c r="BE64" s="275">
        <f t="shared" si="66"/>
        <v>0</v>
      </c>
      <c r="BF64" s="275">
        <f t="shared" si="66"/>
        <v>0</v>
      </c>
      <c r="BG64" s="275">
        <f t="shared" si="66"/>
        <v>0</v>
      </c>
      <c r="BH64" s="275">
        <f t="shared" si="66"/>
        <v>0</v>
      </c>
      <c r="BI64" s="275">
        <f t="shared" si="66"/>
        <v>0</v>
      </c>
      <c r="BJ64" s="275">
        <f t="shared" si="66"/>
        <v>0</v>
      </c>
      <c r="BK64" s="275">
        <f t="shared" si="66"/>
        <v>0</v>
      </c>
      <c r="BL64" s="275">
        <f t="shared" si="66"/>
        <v>0</v>
      </c>
      <c r="BM64" s="275">
        <f t="shared" si="66"/>
        <v>0</v>
      </c>
      <c r="BN64" s="275">
        <f t="shared" si="66"/>
        <v>0</v>
      </c>
      <c r="BO64" s="275">
        <f t="shared" si="66"/>
        <v>0</v>
      </c>
      <c r="BP64" s="275">
        <f t="shared" si="66"/>
        <v>0</v>
      </c>
      <c r="BQ64" s="275">
        <f t="shared" si="66"/>
        <v>0</v>
      </c>
      <c r="BR64" s="275">
        <f t="shared" si="66"/>
        <v>0</v>
      </c>
      <c r="BS64" s="275">
        <f t="shared" si="66"/>
        <v>0</v>
      </c>
      <c r="BT64" s="275">
        <f t="shared" si="66"/>
        <v>0</v>
      </c>
      <c r="BU64" s="275">
        <f t="shared" si="66"/>
        <v>0</v>
      </c>
      <c r="BV64" s="275">
        <f t="shared" si="66"/>
        <v>0</v>
      </c>
      <c r="BW64" s="275">
        <f t="shared" ref="BW64:DF64" si="67">BW66*$G$130</f>
        <v>0</v>
      </c>
      <c r="BX64" s="275">
        <f t="shared" si="67"/>
        <v>0</v>
      </c>
      <c r="BY64" s="275">
        <f t="shared" si="67"/>
        <v>0</v>
      </c>
      <c r="BZ64" s="275">
        <f t="shared" si="67"/>
        <v>0</v>
      </c>
      <c r="CA64" s="275">
        <f t="shared" si="67"/>
        <v>0</v>
      </c>
      <c r="CB64" s="275">
        <f t="shared" si="67"/>
        <v>0</v>
      </c>
      <c r="CC64" s="275">
        <f t="shared" si="67"/>
        <v>0</v>
      </c>
      <c r="CD64" s="275">
        <f t="shared" si="67"/>
        <v>0</v>
      </c>
      <c r="CE64" s="275">
        <f t="shared" si="67"/>
        <v>0</v>
      </c>
      <c r="CF64" s="275">
        <f t="shared" si="67"/>
        <v>0</v>
      </c>
      <c r="CG64" s="275">
        <f t="shared" si="67"/>
        <v>0</v>
      </c>
      <c r="CH64" s="275">
        <f t="shared" si="67"/>
        <v>0</v>
      </c>
      <c r="CI64" s="275">
        <f t="shared" si="67"/>
        <v>0</v>
      </c>
      <c r="CJ64" s="275">
        <f t="shared" si="67"/>
        <v>0</v>
      </c>
      <c r="CK64" s="275">
        <f t="shared" si="67"/>
        <v>0</v>
      </c>
      <c r="CL64" s="275">
        <f t="shared" si="67"/>
        <v>0</v>
      </c>
      <c r="CM64" s="275">
        <f t="shared" si="67"/>
        <v>0</v>
      </c>
      <c r="CN64" s="275">
        <f t="shared" si="67"/>
        <v>0</v>
      </c>
      <c r="CO64" s="275">
        <f t="shared" si="67"/>
        <v>0</v>
      </c>
      <c r="CP64" s="275">
        <f t="shared" si="67"/>
        <v>0</v>
      </c>
      <c r="CQ64" s="275">
        <f t="shared" si="67"/>
        <v>0</v>
      </c>
      <c r="CR64" s="275">
        <f t="shared" si="67"/>
        <v>0</v>
      </c>
      <c r="CS64" s="275">
        <f t="shared" si="67"/>
        <v>0</v>
      </c>
      <c r="CT64" s="275">
        <f t="shared" si="67"/>
        <v>0</v>
      </c>
      <c r="CU64" s="275">
        <f t="shared" si="67"/>
        <v>0</v>
      </c>
      <c r="CV64" s="275">
        <f t="shared" si="67"/>
        <v>0</v>
      </c>
      <c r="CW64" s="275">
        <f t="shared" si="67"/>
        <v>0</v>
      </c>
      <c r="CX64" s="275">
        <f t="shared" si="67"/>
        <v>0</v>
      </c>
      <c r="CY64" s="275">
        <f t="shared" si="67"/>
        <v>0</v>
      </c>
      <c r="CZ64" s="275">
        <f t="shared" si="67"/>
        <v>0</v>
      </c>
      <c r="DA64" s="275">
        <f t="shared" si="67"/>
        <v>0</v>
      </c>
      <c r="DB64" s="275">
        <f t="shared" si="67"/>
        <v>0</v>
      </c>
      <c r="DC64" s="275">
        <f t="shared" si="67"/>
        <v>0</v>
      </c>
      <c r="DD64" s="275">
        <f t="shared" si="67"/>
        <v>0</v>
      </c>
      <c r="DE64" s="275">
        <f t="shared" si="67"/>
        <v>0</v>
      </c>
      <c r="DF64" s="275">
        <f t="shared" si="67"/>
        <v>0</v>
      </c>
    </row>
    <row r="65" spans="1:131" ht="30" customHeight="1" thickBot="1" x14ac:dyDescent="0.25">
      <c r="A65" s="57"/>
      <c r="B65" s="561"/>
      <c r="C65" s="692" t="s">
        <v>771</v>
      </c>
      <c r="D65" s="692"/>
      <c r="E65" s="692"/>
      <c r="F65" s="406">
        <v>100</v>
      </c>
      <c r="G65" s="57"/>
      <c r="H65" s="66"/>
      <c r="I65" s="243"/>
      <c r="J65" s="561"/>
      <c r="K65" s="175"/>
      <c r="U65" s="175"/>
      <c r="Y65" s="85"/>
      <c r="AE65" s="175"/>
      <c r="AI65" s="85"/>
      <c r="AO65" s="175"/>
      <c r="AS65" s="85"/>
      <c r="AY65" s="175"/>
      <c r="BC65" s="85"/>
      <c r="BI65" s="175"/>
      <c r="BM65" s="85"/>
      <c r="BS65" s="175"/>
      <c r="BW65" s="85"/>
      <c r="CC65" s="175"/>
      <c r="CG65" s="85"/>
      <c r="CM65" s="175"/>
      <c r="CQ65" s="85"/>
      <c r="CW65" s="175"/>
      <c r="DA65" s="85"/>
    </row>
    <row r="66" spans="1:131" ht="30" customHeight="1" thickBot="1" x14ac:dyDescent="0.25">
      <c r="A66" s="57"/>
      <c r="B66" s="561"/>
      <c r="C66" s="690" t="s">
        <v>772</v>
      </c>
      <c r="D66" s="690"/>
      <c r="E66" s="690"/>
      <c r="F66" s="407">
        <v>50</v>
      </c>
      <c r="G66" s="57"/>
      <c r="H66" s="66">
        <f>I66</f>
        <v>0</v>
      </c>
      <c r="I66" s="563">
        <v>0</v>
      </c>
      <c r="J66" s="561"/>
      <c r="K66" s="278">
        <f>$I$66</f>
        <v>0</v>
      </c>
      <c r="L66" s="278">
        <f t="shared" ref="L66:BW66" si="68">$I$66</f>
        <v>0</v>
      </c>
      <c r="M66" s="278">
        <f t="shared" si="68"/>
        <v>0</v>
      </c>
      <c r="N66" s="278">
        <f t="shared" si="68"/>
        <v>0</v>
      </c>
      <c r="O66" s="278">
        <f t="shared" si="68"/>
        <v>0</v>
      </c>
      <c r="P66" s="278">
        <f t="shared" si="68"/>
        <v>0</v>
      </c>
      <c r="Q66" s="278">
        <f t="shared" si="68"/>
        <v>0</v>
      </c>
      <c r="R66" s="278">
        <f t="shared" si="68"/>
        <v>0</v>
      </c>
      <c r="S66" s="278">
        <f t="shared" si="68"/>
        <v>0</v>
      </c>
      <c r="T66" s="278">
        <f t="shared" si="68"/>
        <v>0</v>
      </c>
      <c r="U66" s="278">
        <f t="shared" si="68"/>
        <v>0</v>
      </c>
      <c r="V66" s="278">
        <f t="shared" si="68"/>
        <v>0</v>
      </c>
      <c r="W66" s="278">
        <f t="shared" si="68"/>
        <v>0</v>
      </c>
      <c r="X66" s="278">
        <f t="shared" si="68"/>
        <v>0</v>
      </c>
      <c r="Y66" s="278">
        <f t="shared" si="68"/>
        <v>0</v>
      </c>
      <c r="Z66" s="278">
        <f t="shared" si="68"/>
        <v>0</v>
      </c>
      <c r="AA66" s="278">
        <f t="shared" si="68"/>
        <v>0</v>
      </c>
      <c r="AB66" s="278">
        <f t="shared" si="68"/>
        <v>0</v>
      </c>
      <c r="AC66" s="278">
        <f t="shared" si="68"/>
        <v>0</v>
      </c>
      <c r="AD66" s="278">
        <f t="shared" si="68"/>
        <v>0</v>
      </c>
      <c r="AE66" s="278">
        <f t="shared" si="68"/>
        <v>0</v>
      </c>
      <c r="AF66" s="278">
        <f t="shared" si="68"/>
        <v>0</v>
      </c>
      <c r="AG66" s="278">
        <f t="shared" si="68"/>
        <v>0</v>
      </c>
      <c r="AH66" s="278">
        <f t="shared" si="68"/>
        <v>0</v>
      </c>
      <c r="AI66" s="278">
        <f t="shared" si="68"/>
        <v>0</v>
      </c>
      <c r="AJ66" s="278">
        <f t="shared" si="68"/>
        <v>0</v>
      </c>
      <c r="AK66" s="278">
        <f t="shared" si="68"/>
        <v>0</v>
      </c>
      <c r="AL66" s="278">
        <f t="shared" si="68"/>
        <v>0</v>
      </c>
      <c r="AM66" s="278">
        <f t="shared" si="68"/>
        <v>0</v>
      </c>
      <c r="AN66" s="278">
        <f t="shared" si="68"/>
        <v>0</v>
      </c>
      <c r="AO66" s="278">
        <f t="shared" si="68"/>
        <v>0</v>
      </c>
      <c r="AP66" s="278">
        <f t="shared" si="68"/>
        <v>0</v>
      </c>
      <c r="AQ66" s="278">
        <f t="shared" si="68"/>
        <v>0</v>
      </c>
      <c r="AR66" s="278">
        <f t="shared" si="68"/>
        <v>0</v>
      </c>
      <c r="AS66" s="278">
        <f t="shared" si="68"/>
        <v>0</v>
      </c>
      <c r="AT66" s="278">
        <f t="shared" si="68"/>
        <v>0</v>
      </c>
      <c r="AU66" s="278">
        <f t="shared" si="68"/>
        <v>0</v>
      </c>
      <c r="AV66" s="278">
        <f t="shared" si="68"/>
        <v>0</v>
      </c>
      <c r="AW66" s="278">
        <f t="shared" si="68"/>
        <v>0</v>
      </c>
      <c r="AX66" s="278">
        <f t="shared" si="68"/>
        <v>0</v>
      </c>
      <c r="AY66" s="278">
        <f t="shared" si="68"/>
        <v>0</v>
      </c>
      <c r="AZ66" s="278">
        <f t="shared" si="68"/>
        <v>0</v>
      </c>
      <c r="BA66" s="278">
        <f t="shared" si="68"/>
        <v>0</v>
      </c>
      <c r="BB66" s="278">
        <f t="shared" si="68"/>
        <v>0</v>
      </c>
      <c r="BC66" s="278">
        <f t="shared" si="68"/>
        <v>0</v>
      </c>
      <c r="BD66" s="278">
        <f t="shared" si="68"/>
        <v>0</v>
      </c>
      <c r="BE66" s="278">
        <f t="shared" si="68"/>
        <v>0</v>
      </c>
      <c r="BF66" s="278">
        <f t="shared" si="68"/>
        <v>0</v>
      </c>
      <c r="BG66" s="278">
        <f t="shared" si="68"/>
        <v>0</v>
      </c>
      <c r="BH66" s="278">
        <f t="shared" si="68"/>
        <v>0</v>
      </c>
      <c r="BI66" s="278">
        <f t="shared" si="68"/>
        <v>0</v>
      </c>
      <c r="BJ66" s="278">
        <f t="shared" si="68"/>
        <v>0</v>
      </c>
      <c r="BK66" s="278">
        <f t="shared" si="68"/>
        <v>0</v>
      </c>
      <c r="BL66" s="278">
        <f t="shared" si="68"/>
        <v>0</v>
      </c>
      <c r="BM66" s="278">
        <f t="shared" si="68"/>
        <v>0</v>
      </c>
      <c r="BN66" s="278">
        <f t="shared" si="68"/>
        <v>0</v>
      </c>
      <c r="BO66" s="278">
        <f t="shared" si="68"/>
        <v>0</v>
      </c>
      <c r="BP66" s="278">
        <f t="shared" si="68"/>
        <v>0</v>
      </c>
      <c r="BQ66" s="278">
        <f t="shared" si="68"/>
        <v>0</v>
      </c>
      <c r="BR66" s="278">
        <f t="shared" si="68"/>
        <v>0</v>
      </c>
      <c r="BS66" s="278">
        <f t="shared" si="68"/>
        <v>0</v>
      </c>
      <c r="BT66" s="278">
        <f t="shared" si="68"/>
        <v>0</v>
      </c>
      <c r="BU66" s="278">
        <f t="shared" si="68"/>
        <v>0</v>
      </c>
      <c r="BV66" s="278">
        <f t="shared" si="68"/>
        <v>0</v>
      </c>
      <c r="BW66" s="278">
        <f t="shared" si="68"/>
        <v>0</v>
      </c>
      <c r="BX66" s="278">
        <f t="shared" ref="BX66:DF66" si="69">$I$66</f>
        <v>0</v>
      </c>
      <c r="BY66" s="278">
        <f t="shared" si="69"/>
        <v>0</v>
      </c>
      <c r="BZ66" s="278">
        <f t="shared" si="69"/>
        <v>0</v>
      </c>
      <c r="CA66" s="278">
        <f t="shared" si="69"/>
        <v>0</v>
      </c>
      <c r="CB66" s="278">
        <f t="shared" si="69"/>
        <v>0</v>
      </c>
      <c r="CC66" s="278">
        <f t="shared" si="69"/>
        <v>0</v>
      </c>
      <c r="CD66" s="278">
        <f t="shared" si="69"/>
        <v>0</v>
      </c>
      <c r="CE66" s="278">
        <f t="shared" si="69"/>
        <v>0</v>
      </c>
      <c r="CF66" s="278">
        <f t="shared" si="69"/>
        <v>0</v>
      </c>
      <c r="CG66" s="278">
        <f t="shared" si="69"/>
        <v>0</v>
      </c>
      <c r="CH66" s="278">
        <f t="shared" si="69"/>
        <v>0</v>
      </c>
      <c r="CI66" s="278">
        <f t="shared" si="69"/>
        <v>0</v>
      </c>
      <c r="CJ66" s="278">
        <f t="shared" si="69"/>
        <v>0</v>
      </c>
      <c r="CK66" s="278">
        <f t="shared" si="69"/>
        <v>0</v>
      </c>
      <c r="CL66" s="278">
        <f t="shared" si="69"/>
        <v>0</v>
      </c>
      <c r="CM66" s="278">
        <f t="shared" si="69"/>
        <v>0</v>
      </c>
      <c r="CN66" s="278">
        <f t="shared" si="69"/>
        <v>0</v>
      </c>
      <c r="CO66" s="278">
        <f t="shared" si="69"/>
        <v>0</v>
      </c>
      <c r="CP66" s="278">
        <f t="shared" si="69"/>
        <v>0</v>
      </c>
      <c r="CQ66" s="278">
        <f t="shared" si="69"/>
        <v>0</v>
      </c>
      <c r="CR66" s="278">
        <f t="shared" si="69"/>
        <v>0</v>
      </c>
      <c r="CS66" s="278">
        <f t="shared" si="69"/>
        <v>0</v>
      </c>
      <c r="CT66" s="278">
        <f t="shared" si="69"/>
        <v>0</v>
      </c>
      <c r="CU66" s="278">
        <f t="shared" si="69"/>
        <v>0</v>
      </c>
      <c r="CV66" s="278">
        <f t="shared" si="69"/>
        <v>0</v>
      </c>
      <c r="CW66" s="278">
        <f t="shared" si="69"/>
        <v>0</v>
      </c>
      <c r="CX66" s="278">
        <f t="shared" si="69"/>
        <v>0</v>
      </c>
      <c r="CY66" s="278">
        <f t="shared" si="69"/>
        <v>0</v>
      </c>
      <c r="CZ66" s="278">
        <f t="shared" si="69"/>
        <v>0</v>
      </c>
      <c r="DA66" s="278">
        <f t="shared" si="69"/>
        <v>0</v>
      </c>
      <c r="DB66" s="278">
        <f t="shared" si="69"/>
        <v>0</v>
      </c>
      <c r="DC66" s="278">
        <f t="shared" si="69"/>
        <v>0</v>
      </c>
      <c r="DD66" s="278">
        <f t="shared" si="69"/>
        <v>0</v>
      </c>
      <c r="DE66" s="278">
        <f t="shared" si="69"/>
        <v>0</v>
      </c>
      <c r="DF66" s="278">
        <f t="shared" si="69"/>
        <v>0</v>
      </c>
    </row>
    <row r="67" spans="1:131" ht="30" customHeight="1" x14ac:dyDescent="0.2">
      <c r="A67" s="57"/>
      <c r="B67" s="561"/>
      <c r="C67" s="697" t="s">
        <v>773</v>
      </c>
      <c r="D67" s="697"/>
      <c r="E67" s="697"/>
      <c r="F67" s="408">
        <v>25</v>
      </c>
      <c r="G67" s="57"/>
      <c r="H67" s="66"/>
      <c r="I67" s="243"/>
      <c r="J67" s="561"/>
      <c r="O67" s="59"/>
    </row>
    <row r="68" spans="1:131" ht="30" customHeight="1" x14ac:dyDescent="0.2">
      <c r="A68" s="57"/>
      <c r="B68" s="561"/>
      <c r="C68" s="697" t="s">
        <v>51</v>
      </c>
      <c r="D68" s="697"/>
      <c r="E68" s="697"/>
      <c r="F68" s="408">
        <v>0</v>
      </c>
      <c r="G68" s="57"/>
      <c r="H68" s="66"/>
      <c r="I68" s="243"/>
      <c r="J68" s="561"/>
      <c r="K68" s="175"/>
      <c r="U68" s="175"/>
      <c r="Y68" s="85"/>
      <c r="AE68" s="175"/>
      <c r="AI68" s="85"/>
      <c r="AO68" s="175"/>
      <c r="AS68" s="85"/>
      <c r="AY68" s="175"/>
      <c r="BC68" s="85"/>
      <c r="BI68" s="175"/>
      <c r="BM68" s="85"/>
      <c r="BS68" s="175"/>
      <c r="BW68" s="85"/>
      <c r="CC68" s="175"/>
      <c r="CG68" s="85"/>
      <c r="CM68" s="175"/>
      <c r="CQ68" s="85"/>
      <c r="CW68" s="175"/>
      <c r="DA68" s="85"/>
    </row>
    <row r="69" spans="1:131" ht="7.5" customHeight="1" x14ac:dyDescent="0.2">
      <c r="A69" s="57"/>
      <c r="B69" s="561"/>
      <c r="C69" s="560"/>
      <c r="D69" s="560"/>
      <c r="E69" s="560"/>
      <c r="F69" s="562"/>
      <c r="G69" s="57"/>
      <c r="H69" s="66"/>
      <c r="I69" s="243"/>
      <c r="J69" s="561"/>
      <c r="K69" s="175"/>
      <c r="U69" s="175"/>
      <c r="Y69" s="85"/>
      <c r="AE69" s="175"/>
      <c r="AI69" s="85"/>
      <c r="AO69" s="175"/>
      <c r="AS69" s="85"/>
      <c r="AY69" s="175"/>
      <c r="BC69" s="85"/>
      <c r="BI69" s="175"/>
      <c r="BM69" s="85"/>
      <c r="BS69" s="175"/>
      <c r="BW69" s="85"/>
      <c r="CC69" s="175"/>
      <c r="CG69" s="85"/>
      <c r="CM69" s="175"/>
      <c r="CQ69" s="85"/>
      <c r="CW69" s="175"/>
      <c r="DA69" s="85"/>
    </row>
    <row r="70" spans="1:131" ht="27" customHeight="1" x14ac:dyDescent="0.2">
      <c r="A70" s="57"/>
      <c r="B70" s="449" t="str">
        <f>Weighting!C20</f>
        <v>EN 8.0</v>
      </c>
      <c r="C70" s="691" t="s">
        <v>121</v>
      </c>
      <c r="D70" s="691"/>
      <c r="E70" s="691"/>
      <c r="F70" s="421" t="s">
        <v>246</v>
      </c>
      <c r="G70" s="57"/>
      <c r="H70" s="91">
        <f>H73*$G$131</f>
        <v>0</v>
      </c>
      <c r="I70" s="60"/>
      <c r="J70" s="181"/>
      <c r="K70" s="275">
        <f t="shared" ref="K70:AP70" si="70">K73*$G$131</f>
        <v>0</v>
      </c>
      <c r="L70" s="275">
        <f t="shared" si="70"/>
        <v>0</v>
      </c>
      <c r="M70" s="275">
        <f t="shared" si="70"/>
        <v>0</v>
      </c>
      <c r="N70" s="275">
        <f t="shared" si="70"/>
        <v>0</v>
      </c>
      <c r="O70" s="275">
        <f t="shared" si="70"/>
        <v>0</v>
      </c>
      <c r="P70" s="275">
        <f t="shared" si="70"/>
        <v>0</v>
      </c>
      <c r="Q70" s="275">
        <f t="shared" si="70"/>
        <v>0</v>
      </c>
      <c r="R70" s="275">
        <f t="shared" si="70"/>
        <v>0</v>
      </c>
      <c r="S70" s="275">
        <f t="shared" si="70"/>
        <v>0</v>
      </c>
      <c r="T70" s="275">
        <f t="shared" si="70"/>
        <v>0</v>
      </c>
      <c r="U70" s="275">
        <f t="shared" si="70"/>
        <v>0</v>
      </c>
      <c r="V70" s="275">
        <f t="shared" si="70"/>
        <v>0</v>
      </c>
      <c r="W70" s="275">
        <f t="shared" si="70"/>
        <v>0</v>
      </c>
      <c r="X70" s="275">
        <f t="shared" si="70"/>
        <v>0</v>
      </c>
      <c r="Y70" s="275">
        <f t="shared" si="70"/>
        <v>0</v>
      </c>
      <c r="Z70" s="275">
        <f t="shared" si="70"/>
        <v>0</v>
      </c>
      <c r="AA70" s="275">
        <f t="shared" si="70"/>
        <v>0</v>
      </c>
      <c r="AB70" s="275">
        <f t="shared" si="70"/>
        <v>0</v>
      </c>
      <c r="AC70" s="275">
        <f t="shared" si="70"/>
        <v>0</v>
      </c>
      <c r="AD70" s="275">
        <f t="shared" si="70"/>
        <v>0</v>
      </c>
      <c r="AE70" s="275">
        <f t="shared" si="70"/>
        <v>0</v>
      </c>
      <c r="AF70" s="275">
        <f t="shared" si="70"/>
        <v>0</v>
      </c>
      <c r="AG70" s="275">
        <f t="shared" si="70"/>
        <v>0</v>
      </c>
      <c r="AH70" s="275">
        <f t="shared" si="70"/>
        <v>0</v>
      </c>
      <c r="AI70" s="275">
        <f t="shared" si="70"/>
        <v>0</v>
      </c>
      <c r="AJ70" s="275">
        <f t="shared" si="70"/>
        <v>0</v>
      </c>
      <c r="AK70" s="275">
        <f t="shared" si="70"/>
        <v>0</v>
      </c>
      <c r="AL70" s="275">
        <f t="shared" si="70"/>
        <v>0</v>
      </c>
      <c r="AM70" s="275">
        <f t="shared" si="70"/>
        <v>0</v>
      </c>
      <c r="AN70" s="275">
        <f t="shared" si="70"/>
        <v>0</v>
      </c>
      <c r="AO70" s="275">
        <f t="shared" si="70"/>
        <v>0</v>
      </c>
      <c r="AP70" s="275">
        <f t="shared" si="70"/>
        <v>0</v>
      </c>
      <c r="AQ70" s="275">
        <f t="shared" ref="AQ70:BV70" si="71">AQ73*$G$131</f>
        <v>0</v>
      </c>
      <c r="AR70" s="275">
        <f t="shared" si="71"/>
        <v>0</v>
      </c>
      <c r="AS70" s="275">
        <f t="shared" si="71"/>
        <v>0</v>
      </c>
      <c r="AT70" s="275">
        <f t="shared" si="71"/>
        <v>0</v>
      </c>
      <c r="AU70" s="275">
        <f t="shared" si="71"/>
        <v>0</v>
      </c>
      <c r="AV70" s="275">
        <f t="shared" si="71"/>
        <v>0</v>
      </c>
      <c r="AW70" s="275">
        <f t="shared" si="71"/>
        <v>0</v>
      </c>
      <c r="AX70" s="275">
        <f t="shared" si="71"/>
        <v>0</v>
      </c>
      <c r="AY70" s="275">
        <f t="shared" si="71"/>
        <v>0</v>
      </c>
      <c r="AZ70" s="275">
        <f t="shared" si="71"/>
        <v>0</v>
      </c>
      <c r="BA70" s="275">
        <f t="shared" si="71"/>
        <v>0</v>
      </c>
      <c r="BB70" s="275">
        <f t="shared" si="71"/>
        <v>0</v>
      </c>
      <c r="BC70" s="275">
        <f t="shared" si="71"/>
        <v>0</v>
      </c>
      <c r="BD70" s="275">
        <f t="shared" si="71"/>
        <v>0</v>
      </c>
      <c r="BE70" s="275">
        <f t="shared" si="71"/>
        <v>0</v>
      </c>
      <c r="BF70" s="275">
        <f t="shared" si="71"/>
        <v>0</v>
      </c>
      <c r="BG70" s="275">
        <f t="shared" si="71"/>
        <v>0</v>
      </c>
      <c r="BH70" s="275">
        <f t="shared" si="71"/>
        <v>0</v>
      </c>
      <c r="BI70" s="275">
        <f t="shared" si="71"/>
        <v>0</v>
      </c>
      <c r="BJ70" s="275">
        <f t="shared" si="71"/>
        <v>0</v>
      </c>
      <c r="BK70" s="275">
        <f t="shared" si="71"/>
        <v>0</v>
      </c>
      <c r="BL70" s="275">
        <f t="shared" si="71"/>
        <v>0</v>
      </c>
      <c r="BM70" s="275">
        <f t="shared" si="71"/>
        <v>0</v>
      </c>
      <c r="BN70" s="275">
        <f t="shared" si="71"/>
        <v>0</v>
      </c>
      <c r="BO70" s="275">
        <f t="shared" si="71"/>
        <v>0</v>
      </c>
      <c r="BP70" s="275">
        <f t="shared" si="71"/>
        <v>0</v>
      </c>
      <c r="BQ70" s="275">
        <f t="shared" si="71"/>
        <v>0</v>
      </c>
      <c r="BR70" s="275">
        <f t="shared" si="71"/>
        <v>0</v>
      </c>
      <c r="BS70" s="275">
        <f t="shared" si="71"/>
        <v>0</v>
      </c>
      <c r="BT70" s="275">
        <f t="shared" si="71"/>
        <v>0</v>
      </c>
      <c r="BU70" s="275">
        <f t="shared" si="71"/>
        <v>0</v>
      </c>
      <c r="BV70" s="275">
        <f t="shared" si="71"/>
        <v>0</v>
      </c>
      <c r="BW70" s="275">
        <f t="shared" ref="BW70:DF70" si="72">BW73*$G$131</f>
        <v>0</v>
      </c>
      <c r="BX70" s="275">
        <f t="shared" si="72"/>
        <v>0</v>
      </c>
      <c r="BY70" s="275">
        <f t="shared" si="72"/>
        <v>0</v>
      </c>
      <c r="BZ70" s="275">
        <f t="shared" si="72"/>
        <v>0</v>
      </c>
      <c r="CA70" s="275">
        <f t="shared" si="72"/>
        <v>0</v>
      </c>
      <c r="CB70" s="275">
        <f t="shared" si="72"/>
        <v>0</v>
      </c>
      <c r="CC70" s="275">
        <f t="shared" si="72"/>
        <v>0</v>
      </c>
      <c r="CD70" s="275">
        <f t="shared" si="72"/>
        <v>0</v>
      </c>
      <c r="CE70" s="275">
        <f t="shared" si="72"/>
        <v>0</v>
      </c>
      <c r="CF70" s="275">
        <f t="shared" si="72"/>
        <v>0</v>
      </c>
      <c r="CG70" s="275">
        <f t="shared" si="72"/>
        <v>0</v>
      </c>
      <c r="CH70" s="275">
        <f t="shared" si="72"/>
        <v>0</v>
      </c>
      <c r="CI70" s="275">
        <f t="shared" si="72"/>
        <v>0</v>
      </c>
      <c r="CJ70" s="275">
        <f t="shared" si="72"/>
        <v>0</v>
      </c>
      <c r="CK70" s="275">
        <f t="shared" si="72"/>
        <v>0</v>
      </c>
      <c r="CL70" s="275">
        <f t="shared" si="72"/>
        <v>0</v>
      </c>
      <c r="CM70" s="275">
        <f t="shared" si="72"/>
        <v>0</v>
      </c>
      <c r="CN70" s="275">
        <f t="shared" si="72"/>
        <v>0</v>
      </c>
      <c r="CO70" s="275">
        <f t="shared" si="72"/>
        <v>0</v>
      </c>
      <c r="CP70" s="275">
        <f t="shared" si="72"/>
        <v>0</v>
      </c>
      <c r="CQ70" s="275">
        <f t="shared" si="72"/>
        <v>0</v>
      </c>
      <c r="CR70" s="275">
        <f t="shared" si="72"/>
        <v>0</v>
      </c>
      <c r="CS70" s="275">
        <f t="shared" si="72"/>
        <v>0</v>
      </c>
      <c r="CT70" s="275">
        <f t="shared" si="72"/>
        <v>0</v>
      </c>
      <c r="CU70" s="275">
        <f t="shared" si="72"/>
        <v>0</v>
      </c>
      <c r="CV70" s="275">
        <f t="shared" si="72"/>
        <v>0</v>
      </c>
      <c r="CW70" s="275">
        <f t="shared" si="72"/>
        <v>0</v>
      </c>
      <c r="CX70" s="275">
        <f t="shared" si="72"/>
        <v>0</v>
      </c>
      <c r="CY70" s="275">
        <f t="shared" si="72"/>
        <v>0</v>
      </c>
      <c r="CZ70" s="275">
        <f t="shared" si="72"/>
        <v>0</v>
      </c>
      <c r="DA70" s="275">
        <f t="shared" si="72"/>
        <v>0</v>
      </c>
      <c r="DB70" s="275">
        <f t="shared" si="72"/>
        <v>0</v>
      </c>
      <c r="DC70" s="275">
        <f t="shared" si="72"/>
        <v>0</v>
      </c>
      <c r="DD70" s="275">
        <f t="shared" si="72"/>
        <v>0</v>
      </c>
      <c r="DE70" s="275">
        <f t="shared" si="72"/>
        <v>0</v>
      </c>
      <c r="DF70" s="275">
        <f t="shared" si="72"/>
        <v>0</v>
      </c>
    </row>
    <row r="71" spans="1:131" ht="3.75" customHeight="1" x14ac:dyDescent="0.2">
      <c r="A71" s="57"/>
      <c r="B71" s="696"/>
      <c r="C71" s="696"/>
      <c r="D71" s="696"/>
      <c r="E71" s="696"/>
      <c r="F71" s="696"/>
      <c r="G71" s="57"/>
      <c r="H71" s="60"/>
      <c r="I71" s="66"/>
      <c r="J71" s="181"/>
      <c r="K71" s="175"/>
      <c r="U71" s="175"/>
      <c r="Y71" s="85"/>
      <c r="AE71" s="175"/>
      <c r="AI71" s="85"/>
      <c r="AO71" s="175"/>
      <c r="AS71" s="85"/>
      <c r="AY71" s="175"/>
      <c r="BC71" s="85"/>
      <c r="BI71" s="175"/>
      <c r="BM71" s="85"/>
      <c r="BS71" s="175"/>
      <c r="BW71" s="85"/>
      <c r="CC71" s="175"/>
      <c r="CG71" s="85"/>
      <c r="CM71" s="175"/>
      <c r="CQ71" s="85"/>
      <c r="CW71" s="175"/>
      <c r="DA71" s="85"/>
    </row>
    <row r="72" spans="1:131" s="76" customFormat="1" ht="30" customHeight="1" x14ac:dyDescent="0.2">
      <c r="A72" s="58"/>
      <c r="B72" s="415"/>
      <c r="C72" s="692" t="s">
        <v>366</v>
      </c>
      <c r="D72" s="692"/>
      <c r="E72" s="692"/>
      <c r="F72" s="406">
        <v>100</v>
      </c>
      <c r="G72" s="58"/>
      <c r="H72" s="66"/>
      <c r="I72" s="243"/>
      <c r="J72" s="179"/>
      <c r="K72" s="244"/>
      <c r="O72" s="85"/>
      <c r="U72" s="244"/>
      <c r="Y72" s="85"/>
      <c r="AE72" s="244"/>
      <c r="AI72" s="85"/>
      <c r="AO72" s="244"/>
      <c r="AS72" s="85"/>
      <c r="AY72" s="244"/>
      <c r="BC72" s="85"/>
      <c r="BI72" s="244"/>
      <c r="BM72" s="85"/>
      <c r="BS72" s="244"/>
      <c r="BW72" s="85"/>
      <c r="CC72" s="244"/>
      <c r="CG72" s="85"/>
      <c r="CM72" s="244"/>
      <c r="CQ72" s="85"/>
      <c r="CW72" s="244"/>
      <c r="DA72" s="85"/>
    </row>
    <row r="73" spans="1:131" s="76" customFormat="1" ht="30" customHeight="1" x14ac:dyDescent="0.2">
      <c r="A73" s="58"/>
      <c r="B73" s="391"/>
      <c r="C73" s="690" t="s">
        <v>365</v>
      </c>
      <c r="D73" s="690"/>
      <c r="E73" s="690"/>
      <c r="F73" s="407">
        <v>75</v>
      </c>
      <c r="G73" s="58"/>
      <c r="H73" s="66">
        <f>I73</f>
        <v>0</v>
      </c>
      <c r="I73" s="409">
        <v>0</v>
      </c>
      <c r="J73" s="179"/>
      <c r="K73" s="278">
        <f t="shared" ref="K73:T73" si="73">$I$73</f>
        <v>0</v>
      </c>
      <c r="L73" s="278">
        <f t="shared" si="73"/>
        <v>0</v>
      </c>
      <c r="M73" s="278">
        <f t="shared" si="73"/>
        <v>0</v>
      </c>
      <c r="N73" s="278">
        <f t="shared" si="73"/>
        <v>0</v>
      </c>
      <c r="O73" s="278">
        <f t="shared" si="73"/>
        <v>0</v>
      </c>
      <c r="P73" s="278">
        <f t="shared" si="73"/>
        <v>0</v>
      </c>
      <c r="Q73" s="278">
        <f t="shared" si="73"/>
        <v>0</v>
      </c>
      <c r="R73" s="278">
        <f t="shared" si="73"/>
        <v>0</v>
      </c>
      <c r="S73" s="278">
        <f t="shared" si="73"/>
        <v>0</v>
      </c>
      <c r="T73" s="278">
        <f t="shared" si="73"/>
        <v>0</v>
      </c>
      <c r="U73" s="278">
        <f t="shared" ref="U73:CF73" si="74">$I$73</f>
        <v>0</v>
      </c>
      <c r="V73" s="278">
        <f t="shared" si="74"/>
        <v>0</v>
      </c>
      <c r="W73" s="278">
        <f t="shared" si="74"/>
        <v>0</v>
      </c>
      <c r="X73" s="278">
        <f t="shared" si="74"/>
        <v>0</v>
      </c>
      <c r="Y73" s="278">
        <f t="shared" si="74"/>
        <v>0</v>
      </c>
      <c r="Z73" s="278">
        <f t="shared" si="74"/>
        <v>0</v>
      </c>
      <c r="AA73" s="278">
        <f t="shared" si="74"/>
        <v>0</v>
      </c>
      <c r="AB73" s="278">
        <f t="shared" si="74"/>
        <v>0</v>
      </c>
      <c r="AC73" s="278">
        <f t="shared" si="74"/>
        <v>0</v>
      </c>
      <c r="AD73" s="278">
        <f t="shared" si="74"/>
        <v>0</v>
      </c>
      <c r="AE73" s="278">
        <f t="shared" si="74"/>
        <v>0</v>
      </c>
      <c r="AF73" s="278">
        <f t="shared" si="74"/>
        <v>0</v>
      </c>
      <c r="AG73" s="278">
        <f t="shared" si="74"/>
        <v>0</v>
      </c>
      <c r="AH73" s="278">
        <f t="shared" si="74"/>
        <v>0</v>
      </c>
      <c r="AI73" s="278">
        <f t="shared" si="74"/>
        <v>0</v>
      </c>
      <c r="AJ73" s="278">
        <f t="shared" si="74"/>
        <v>0</v>
      </c>
      <c r="AK73" s="278">
        <f t="shared" si="74"/>
        <v>0</v>
      </c>
      <c r="AL73" s="278">
        <f t="shared" si="74"/>
        <v>0</v>
      </c>
      <c r="AM73" s="278">
        <f t="shared" si="74"/>
        <v>0</v>
      </c>
      <c r="AN73" s="278">
        <f t="shared" si="74"/>
        <v>0</v>
      </c>
      <c r="AO73" s="278">
        <f t="shared" si="74"/>
        <v>0</v>
      </c>
      <c r="AP73" s="278">
        <f t="shared" si="74"/>
        <v>0</v>
      </c>
      <c r="AQ73" s="278">
        <f t="shared" si="74"/>
        <v>0</v>
      </c>
      <c r="AR73" s="278">
        <f t="shared" si="74"/>
        <v>0</v>
      </c>
      <c r="AS73" s="278">
        <f t="shared" si="74"/>
        <v>0</v>
      </c>
      <c r="AT73" s="278">
        <f t="shared" si="74"/>
        <v>0</v>
      </c>
      <c r="AU73" s="278">
        <f t="shared" si="74"/>
        <v>0</v>
      </c>
      <c r="AV73" s="278">
        <f t="shared" si="74"/>
        <v>0</v>
      </c>
      <c r="AW73" s="278">
        <f t="shared" si="74"/>
        <v>0</v>
      </c>
      <c r="AX73" s="278">
        <f t="shared" si="74"/>
        <v>0</v>
      </c>
      <c r="AY73" s="278">
        <f t="shared" si="74"/>
        <v>0</v>
      </c>
      <c r="AZ73" s="278">
        <f t="shared" si="74"/>
        <v>0</v>
      </c>
      <c r="BA73" s="278">
        <f t="shared" si="74"/>
        <v>0</v>
      </c>
      <c r="BB73" s="278">
        <f t="shared" si="74"/>
        <v>0</v>
      </c>
      <c r="BC73" s="278">
        <f t="shared" si="74"/>
        <v>0</v>
      </c>
      <c r="BD73" s="278">
        <f t="shared" si="74"/>
        <v>0</v>
      </c>
      <c r="BE73" s="278">
        <f t="shared" si="74"/>
        <v>0</v>
      </c>
      <c r="BF73" s="278">
        <f t="shared" si="74"/>
        <v>0</v>
      </c>
      <c r="BG73" s="278">
        <f t="shared" si="74"/>
        <v>0</v>
      </c>
      <c r="BH73" s="278">
        <f t="shared" si="74"/>
        <v>0</v>
      </c>
      <c r="BI73" s="278">
        <f t="shared" si="74"/>
        <v>0</v>
      </c>
      <c r="BJ73" s="278">
        <f t="shared" si="74"/>
        <v>0</v>
      </c>
      <c r="BK73" s="278">
        <f t="shared" si="74"/>
        <v>0</v>
      </c>
      <c r="BL73" s="278">
        <f t="shared" si="74"/>
        <v>0</v>
      </c>
      <c r="BM73" s="278">
        <f t="shared" si="74"/>
        <v>0</v>
      </c>
      <c r="BN73" s="278">
        <f t="shared" si="74"/>
        <v>0</v>
      </c>
      <c r="BO73" s="278">
        <f t="shared" si="74"/>
        <v>0</v>
      </c>
      <c r="BP73" s="278">
        <f t="shared" si="74"/>
        <v>0</v>
      </c>
      <c r="BQ73" s="278">
        <f t="shared" si="74"/>
        <v>0</v>
      </c>
      <c r="BR73" s="278">
        <f t="shared" si="74"/>
        <v>0</v>
      </c>
      <c r="BS73" s="278">
        <f t="shared" si="74"/>
        <v>0</v>
      </c>
      <c r="BT73" s="278">
        <f t="shared" si="74"/>
        <v>0</v>
      </c>
      <c r="BU73" s="278">
        <f t="shared" si="74"/>
        <v>0</v>
      </c>
      <c r="BV73" s="278">
        <f t="shared" si="74"/>
        <v>0</v>
      </c>
      <c r="BW73" s="278">
        <f t="shared" si="74"/>
        <v>0</v>
      </c>
      <c r="BX73" s="278">
        <f t="shared" si="74"/>
        <v>0</v>
      </c>
      <c r="BY73" s="278">
        <f t="shared" si="74"/>
        <v>0</v>
      </c>
      <c r="BZ73" s="278">
        <f t="shared" si="74"/>
        <v>0</v>
      </c>
      <c r="CA73" s="278">
        <f t="shared" si="74"/>
        <v>0</v>
      </c>
      <c r="CB73" s="278">
        <f t="shared" si="74"/>
        <v>0</v>
      </c>
      <c r="CC73" s="278">
        <f t="shared" si="74"/>
        <v>0</v>
      </c>
      <c r="CD73" s="278">
        <f t="shared" si="74"/>
        <v>0</v>
      </c>
      <c r="CE73" s="278">
        <f t="shared" si="74"/>
        <v>0</v>
      </c>
      <c r="CF73" s="278">
        <f t="shared" si="74"/>
        <v>0</v>
      </c>
      <c r="CG73" s="278">
        <f t="shared" ref="CG73:DF73" si="75">$I$73</f>
        <v>0</v>
      </c>
      <c r="CH73" s="278">
        <f t="shared" si="75"/>
        <v>0</v>
      </c>
      <c r="CI73" s="278">
        <f t="shared" si="75"/>
        <v>0</v>
      </c>
      <c r="CJ73" s="278">
        <f t="shared" si="75"/>
        <v>0</v>
      </c>
      <c r="CK73" s="278">
        <f t="shared" si="75"/>
        <v>0</v>
      </c>
      <c r="CL73" s="278">
        <f t="shared" si="75"/>
        <v>0</v>
      </c>
      <c r="CM73" s="278">
        <f t="shared" si="75"/>
        <v>0</v>
      </c>
      <c r="CN73" s="278">
        <f t="shared" si="75"/>
        <v>0</v>
      </c>
      <c r="CO73" s="278">
        <f t="shared" si="75"/>
        <v>0</v>
      </c>
      <c r="CP73" s="278">
        <f t="shared" si="75"/>
        <v>0</v>
      </c>
      <c r="CQ73" s="278">
        <f t="shared" si="75"/>
        <v>0</v>
      </c>
      <c r="CR73" s="278">
        <f t="shared" si="75"/>
        <v>0</v>
      </c>
      <c r="CS73" s="278">
        <f t="shared" si="75"/>
        <v>0</v>
      </c>
      <c r="CT73" s="278">
        <f t="shared" si="75"/>
        <v>0</v>
      </c>
      <c r="CU73" s="278">
        <f t="shared" si="75"/>
        <v>0</v>
      </c>
      <c r="CV73" s="278">
        <f t="shared" si="75"/>
        <v>0</v>
      </c>
      <c r="CW73" s="278">
        <f t="shared" si="75"/>
        <v>0</v>
      </c>
      <c r="CX73" s="278">
        <f t="shared" si="75"/>
        <v>0</v>
      </c>
      <c r="CY73" s="278">
        <f t="shared" si="75"/>
        <v>0</v>
      </c>
      <c r="CZ73" s="278">
        <f t="shared" si="75"/>
        <v>0</v>
      </c>
      <c r="DA73" s="278">
        <f t="shared" si="75"/>
        <v>0</v>
      </c>
      <c r="DB73" s="278">
        <f t="shared" si="75"/>
        <v>0</v>
      </c>
      <c r="DC73" s="278">
        <f t="shared" si="75"/>
        <v>0</v>
      </c>
      <c r="DD73" s="278">
        <f t="shared" si="75"/>
        <v>0</v>
      </c>
      <c r="DE73" s="278">
        <f t="shared" si="75"/>
        <v>0</v>
      </c>
      <c r="DF73" s="278">
        <f t="shared" si="75"/>
        <v>0</v>
      </c>
    </row>
    <row r="74" spans="1:131" s="76" customFormat="1" ht="30" customHeight="1" x14ac:dyDescent="0.2">
      <c r="A74" s="58"/>
      <c r="B74" s="391"/>
      <c r="C74" s="690" t="s">
        <v>364</v>
      </c>
      <c r="D74" s="690"/>
      <c r="E74" s="690"/>
      <c r="F74" s="407">
        <v>50</v>
      </c>
      <c r="G74" s="58"/>
      <c r="H74" s="66"/>
      <c r="I74" s="243"/>
      <c r="J74" s="179"/>
      <c r="K74" s="244"/>
      <c r="O74" s="85"/>
      <c r="U74" s="244"/>
      <c r="Y74" s="85"/>
      <c r="AE74" s="244"/>
      <c r="AI74" s="85"/>
      <c r="AO74" s="244"/>
      <c r="AS74" s="85"/>
      <c r="AY74" s="244"/>
      <c r="BC74" s="85"/>
      <c r="BI74" s="244"/>
      <c r="BM74" s="85"/>
      <c r="BS74" s="244"/>
      <c r="BW74" s="85"/>
      <c r="CC74" s="244"/>
      <c r="CG74" s="85"/>
      <c r="CM74" s="244"/>
      <c r="CQ74" s="85"/>
      <c r="CW74" s="244"/>
      <c r="DA74" s="85"/>
    </row>
    <row r="75" spans="1:131" s="76" customFormat="1" ht="30" customHeight="1" x14ac:dyDescent="0.2">
      <c r="A75" s="58"/>
      <c r="B75" s="391"/>
      <c r="C75" s="697" t="s">
        <v>51</v>
      </c>
      <c r="D75" s="697"/>
      <c r="E75" s="697"/>
      <c r="F75" s="408">
        <v>0</v>
      </c>
      <c r="G75" s="58"/>
      <c r="H75" s="66"/>
      <c r="I75" s="243"/>
      <c r="J75" s="179"/>
      <c r="K75" s="600"/>
      <c r="L75" s="600"/>
      <c r="M75" s="600"/>
      <c r="N75" s="600"/>
      <c r="O75" s="273"/>
      <c r="P75" s="600"/>
      <c r="Q75" s="600"/>
      <c r="R75" s="600"/>
      <c r="S75" s="600"/>
      <c r="T75" s="600"/>
      <c r="U75" s="600"/>
      <c r="V75" s="600"/>
      <c r="W75" s="600"/>
      <c r="X75" s="600"/>
      <c r="Y75" s="273"/>
      <c r="Z75" s="600"/>
      <c r="AA75" s="600"/>
      <c r="AB75" s="600"/>
      <c r="AC75" s="600"/>
      <c r="AD75" s="600"/>
      <c r="AE75" s="600"/>
      <c r="AF75" s="600"/>
      <c r="AG75" s="600"/>
      <c r="AH75" s="600"/>
      <c r="AI75" s="273"/>
      <c r="AJ75" s="600"/>
      <c r="AK75" s="600"/>
      <c r="AL75" s="600"/>
      <c r="AM75" s="600"/>
      <c r="AN75" s="600"/>
      <c r="AO75" s="600"/>
      <c r="AP75" s="600"/>
      <c r="AQ75" s="600"/>
      <c r="AR75" s="600"/>
      <c r="AS75" s="273"/>
      <c r="AT75" s="600"/>
      <c r="AU75" s="600"/>
      <c r="AV75" s="600"/>
      <c r="AW75" s="600"/>
      <c r="AX75" s="600"/>
      <c r="AY75" s="600"/>
      <c r="AZ75" s="600"/>
      <c r="BA75" s="600"/>
      <c r="BB75" s="600"/>
      <c r="BC75" s="273"/>
      <c r="BD75" s="600"/>
      <c r="BE75" s="600"/>
      <c r="BF75" s="600"/>
      <c r="BG75" s="600"/>
      <c r="BH75" s="600"/>
      <c r="BI75" s="600"/>
      <c r="BJ75" s="600"/>
      <c r="BK75" s="600"/>
      <c r="BL75" s="600"/>
      <c r="BM75" s="273"/>
      <c r="BN75" s="600"/>
      <c r="BO75" s="600"/>
      <c r="BP75" s="600"/>
      <c r="BQ75" s="600"/>
      <c r="BR75" s="600"/>
      <c r="BS75" s="600"/>
      <c r="BT75" s="600"/>
      <c r="BU75" s="600"/>
      <c r="BV75" s="600"/>
      <c r="BW75" s="273"/>
      <c r="BX75" s="600"/>
      <c r="BY75" s="600"/>
      <c r="BZ75" s="600"/>
      <c r="CA75" s="600"/>
      <c r="CB75" s="600"/>
      <c r="CC75" s="600"/>
      <c r="CD75" s="600"/>
      <c r="CE75" s="600"/>
      <c r="CF75" s="600"/>
      <c r="CG75" s="273"/>
      <c r="CH75" s="600"/>
      <c r="CI75" s="600"/>
      <c r="CJ75" s="600"/>
      <c r="CK75" s="600"/>
      <c r="CL75" s="600"/>
      <c r="CM75" s="600"/>
      <c r="CN75" s="600"/>
      <c r="CO75" s="600"/>
      <c r="CP75" s="600"/>
      <c r="CQ75" s="273"/>
      <c r="CR75" s="600"/>
      <c r="CS75" s="600"/>
      <c r="CT75" s="600"/>
      <c r="CU75" s="600"/>
      <c r="CV75" s="600"/>
      <c r="CW75" s="600"/>
      <c r="CX75" s="600"/>
      <c r="CY75" s="600"/>
      <c r="CZ75" s="600"/>
      <c r="DA75" s="273"/>
      <c r="DB75" s="600"/>
      <c r="DC75" s="600"/>
      <c r="DD75" s="600"/>
      <c r="DE75" s="600"/>
      <c r="DF75" s="600"/>
      <c r="DG75" s="600"/>
      <c r="DH75" s="600"/>
      <c r="DI75" s="600"/>
      <c r="DJ75" s="600"/>
      <c r="DK75" s="600"/>
      <c r="DL75" s="600"/>
      <c r="DM75" s="600"/>
      <c r="DN75" s="600"/>
      <c r="DO75" s="600"/>
      <c r="DP75" s="600"/>
      <c r="DQ75" s="600"/>
      <c r="DR75" s="600"/>
      <c r="DS75" s="600"/>
      <c r="DT75" s="600"/>
      <c r="DU75" s="600"/>
      <c r="DV75" s="600"/>
      <c r="DW75" s="600"/>
      <c r="DX75" s="600"/>
      <c r="DY75" s="600"/>
      <c r="DZ75" s="600"/>
      <c r="EA75" s="600"/>
    </row>
    <row r="76" spans="1:131" ht="18" customHeight="1" x14ac:dyDescent="0.2">
      <c r="A76" s="57"/>
      <c r="B76" s="390"/>
      <c r="C76" s="390"/>
      <c r="D76" s="390"/>
      <c r="E76" s="66"/>
      <c r="F76" s="60"/>
      <c r="G76" s="57"/>
      <c r="H76" s="60"/>
      <c r="I76" s="179"/>
      <c r="J76" s="181"/>
      <c r="K76" s="599" t="str">
        <f t="shared" ref="K76:AP76" si="76">K4</f>
        <v>UNIT 1</v>
      </c>
      <c r="L76" s="599" t="str">
        <f t="shared" si="76"/>
        <v>UNIT 2</v>
      </c>
      <c r="M76" s="599" t="str">
        <f t="shared" si="76"/>
        <v>UNIT 3</v>
      </c>
      <c r="N76" s="599" t="str">
        <f t="shared" si="76"/>
        <v>UNIT 4</v>
      </c>
      <c r="O76" s="599" t="str">
        <f t="shared" si="76"/>
        <v>UNIT 5</v>
      </c>
      <c r="P76" s="599" t="str">
        <f t="shared" si="76"/>
        <v>UNIT 6</v>
      </c>
      <c r="Q76" s="599" t="str">
        <f t="shared" si="76"/>
        <v>UNIT 7</v>
      </c>
      <c r="R76" s="599" t="str">
        <f t="shared" si="76"/>
        <v>UNIT 8</v>
      </c>
      <c r="S76" s="599" t="str">
        <f t="shared" si="76"/>
        <v>UNIT 9</v>
      </c>
      <c r="T76" s="599" t="str">
        <f t="shared" si="76"/>
        <v>UNIT 10</v>
      </c>
      <c r="U76" s="599" t="str">
        <f t="shared" si="76"/>
        <v>UNIT 11</v>
      </c>
      <c r="V76" s="599" t="str">
        <f t="shared" si="76"/>
        <v>UNIT 12</v>
      </c>
      <c r="W76" s="599" t="str">
        <f t="shared" si="76"/>
        <v>UNIT 13</v>
      </c>
      <c r="X76" s="599" t="str">
        <f t="shared" si="76"/>
        <v>UNIT 14</v>
      </c>
      <c r="Y76" s="599" t="str">
        <f t="shared" si="76"/>
        <v>UNIT 15</v>
      </c>
      <c r="Z76" s="599" t="str">
        <f t="shared" si="76"/>
        <v>UNIT 16</v>
      </c>
      <c r="AA76" s="599" t="str">
        <f t="shared" si="76"/>
        <v>UNIT 17</v>
      </c>
      <c r="AB76" s="599" t="str">
        <f t="shared" si="76"/>
        <v>UNIT 18</v>
      </c>
      <c r="AC76" s="599" t="str">
        <f t="shared" si="76"/>
        <v>UNIT 19</v>
      </c>
      <c r="AD76" s="599" t="str">
        <f t="shared" si="76"/>
        <v>UNIT 20</v>
      </c>
      <c r="AE76" s="599" t="str">
        <f t="shared" si="76"/>
        <v>UNIT 21</v>
      </c>
      <c r="AF76" s="599" t="str">
        <f t="shared" si="76"/>
        <v>UNIT 22</v>
      </c>
      <c r="AG76" s="599" t="str">
        <f t="shared" si="76"/>
        <v>UNIT 23</v>
      </c>
      <c r="AH76" s="599" t="str">
        <f t="shared" si="76"/>
        <v>UNIT 24</v>
      </c>
      <c r="AI76" s="599" t="str">
        <f t="shared" si="76"/>
        <v>UNIT 25</v>
      </c>
      <c r="AJ76" s="599" t="str">
        <f t="shared" si="76"/>
        <v>UNIT 26</v>
      </c>
      <c r="AK76" s="599" t="str">
        <f t="shared" si="76"/>
        <v>UNIT 27</v>
      </c>
      <c r="AL76" s="599" t="str">
        <f t="shared" si="76"/>
        <v>UNIT 28</v>
      </c>
      <c r="AM76" s="599" t="str">
        <f t="shared" si="76"/>
        <v>UNIT 29</v>
      </c>
      <c r="AN76" s="599" t="str">
        <f t="shared" si="76"/>
        <v>UNIT 30</v>
      </c>
      <c r="AO76" s="599" t="str">
        <f t="shared" si="76"/>
        <v>UNIT 31</v>
      </c>
      <c r="AP76" s="599" t="str">
        <f t="shared" si="76"/>
        <v>UNIT 32</v>
      </c>
      <c r="AQ76" s="599" t="str">
        <f t="shared" ref="AQ76:BV76" si="77">AQ4</f>
        <v>UNIT 33</v>
      </c>
      <c r="AR76" s="599" t="str">
        <f t="shared" si="77"/>
        <v>UNIT 34</v>
      </c>
      <c r="AS76" s="599" t="str">
        <f t="shared" si="77"/>
        <v>UNIT 35</v>
      </c>
      <c r="AT76" s="599" t="str">
        <f t="shared" si="77"/>
        <v>UNIT 36</v>
      </c>
      <c r="AU76" s="599" t="str">
        <f t="shared" si="77"/>
        <v>UNIT 37</v>
      </c>
      <c r="AV76" s="599" t="str">
        <f t="shared" si="77"/>
        <v>UNIT 38</v>
      </c>
      <c r="AW76" s="599" t="str">
        <f t="shared" si="77"/>
        <v>UNIT 39</v>
      </c>
      <c r="AX76" s="599" t="str">
        <f t="shared" si="77"/>
        <v>UNIT 40</v>
      </c>
      <c r="AY76" s="599" t="str">
        <f t="shared" si="77"/>
        <v>UNIT 41</v>
      </c>
      <c r="AZ76" s="599" t="str">
        <f t="shared" si="77"/>
        <v>UNIT 42</v>
      </c>
      <c r="BA76" s="599" t="str">
        <f t="shared" si="77"/>
        <v>UNIT 43</v>
      </c>
      <c r="BB76" s="599" t="str">
        <f t="shared" si="77"/>
        <v>UNIT 44</v>
      </c>
      <c r="BC76" s="599" t="str">
        <f t="shared" si="77"/>
        <v>UNIT 45</v>
      </c>
      <c r="BD76" s="599" t="str">
        <f t="shared" si="77"/>
        <v>UNIT 46</v>
      </c>
      <c r="BE76" s="599" t="str">
        <f t="shared" si="77"/>
        <v>UNIT 47</v>
      </c>
      <c r="BF76" s="599" t="str">
        <f t="shared" si="77"/>
        <v>UNIT 48</v>
      </c>
      <c r="BG76" s="599" t="str">
        <f t="shared" si="77"/>
        <v>UNIT 49</v>
      </c>
      <c r="BH76" s="599" t="str">
        <f t="shared" si="77"/>
        <v>UNIT 50</v>
      </c>
      <c r="BI76" s="599" t="str">
        <f t="shared" si="77"/>
        <v>UNIT 51</v>
      </c>
      <c r="BJ76" s="599" t="str">
        <f t="shared" si="77"/>
        <v>UNIT 52</v>
      </c>
      <c r="BK76" s="599" t="str">
        <f t="shared" si="77"/>
        <v>UNIT 53</v>
      </c>
      <c r="BL76" s="599" t="str">
        <f t="shared" si="77"/>
        <v>UNIT 54</v>
      </c>
      <c r="BM76" s="599" t="str">
        <f t="shared" si="77"/>
        <v>UNIT 55</v>
      </c>
      <c r="BN76" s="599" t="str">
        <f t="shared" si="77"/>
        <v>UNIT 56</v>
      </c>
      <c r="BO76" s="599" t="str">
        <f t="shared" si="77"/>
        <v>UNIT 57</v>
      </c>
      <c r="BP76" s="599" t="str">
        <f t="shared" si="77"/>
        <v>UNIT 58</v>
      </c>
      <c r="BQ76" s="599" t="str">
        <f t="shared" si="77"/>
        <v>UNIT 59</v>
      </c>
      <c r="BR76" s="599" t="str">
        <f t="shared" si="77"/>
        <v>UNIT 60</v>
      </c>
      <c r="BS76" s="599" t="str">
        <f t="shared" si="77"/>
        <v>UNIT 61</v>
      </c>
      <c r="BT76" s="599" t="str">
        <f t="shared" si="77"/>
        <v>UNIT 62</v>
      </c>
      <c r="BU76" s="599" t="str">
        <f t="shared" si="77"/>
        <v>UNIT 63</v>
      </c>
      <c r="BV76" s="599" t="str">
        <f t="shared" si="77"/>
        <v>UNIT 64</v>
      </c>
      <c r="BW76" s="599" t="str">
        <f t="shared" ref="BW76:DF76" si="78">BW4</f>
        <v>UNIT 65</v>
      </c>
      <c r="BX76" s="599" t="str">
        <f t="shared" si="78"/>
        <v>UNIT 66</v>
      </c>
      <c r="BY76" s="599" t="str">
        <f t="shared" si="78"/>
        <v>UNIT 67</v>
      </c>
      <c r="BZ76" s="599" t="str">
        <f t="shared" si="78"/>
        <v>UNIT 68</v>
      </c>
      <c r="CA76" s="599" t="str">
        <f t="shared" si="78"/>
        <v>UNIT 69</v>
      </c>
      <c r="CB76" s="599" t="str">
        <f t="shared" si="78"/>
        <v>UNIT 70</v>
      </c>
      <c r="CC76" s="599" t="str">
        <f t="shared" si="78"/>
        <v>UNIT 71</v>
      </c>
      <c r="CD76" s="599" t="str">
        <f t="shared" si="78"/>
        <v>UNIT 72</v>
      </c>
      <c r="CE76" s="599" t="str">
        <f t="shared" si="78"/>
        <v>UNIT 73</v>
      </c>
      <c r="CF76" s="599" t="str">
        <f t="shared" si="78"/>
        <v>UNIT 74</v>
      </c>
      <c r="CG76" s="599" t="str">
        <f t="shared" si="78"/>
        <v>UNIT 75</v>
      </c>
      <c r="CH76" s="599" t="str">
        <f t="shared" si="78"/>
        <v>UNIT 76</v>
      </c>
      <c r="CI76" s="599" t="str">
        <f t="shared" si="78"/>
        <v>UNIT 77</v>
      </c>
      <c r="CJ76" s="599" t="str">
        <f t="shared" si="78"/>
        <v>UNIT 78</v>
      </c>
      <c r="CK76" s="599" t="str">
        <f t="shared" si="78"/>
        <v>UNIT 79</v>
      </c>
      <c r="CL76" s="599" t="str">
        <f t="shared" si="78"/>
        <v>UNIT 80</v>
      </c>
      <c r="CM76" s="599" t="str">
        <f t="shared" si="78"/>
        <v>UNIT 81</v>
      </c>
      <c r="CN76" s="599" t="str">
        <f t="shared" si="78"/>
        <v>UNIT 82</v>
      </c>
      <c r="CO76" s="599" t="str">
        <f t="shared" si="78"/>
        <v>UNIT 83</v>
      </c>
      <c r="CP76" s="599" t="str">
        <f t="shared" si="78"/>
        <v>UNIT 84</v>
      </c>
      <c r="CQ76" s="599" t="str">
        <f t="shared" si="78"/>
        <v>UNIT 85</v>
      </c>
      <c r="CR76" s="599" t="str">
        <f t="shared" si="78"/>
        <v>UNIT 86</v>
      </c>
      <c r="CS76" s="599" t="str">
        <f t="shared" si="78"/>
        <v>UNIT 87</v>
      </c>
      <c r="CT76" s="599" t="str">
        <f t="shared" si="78"/>
        <v>UNIT 88</v>
      </c>
      <c r="CU76" s="599" t="str">
        <f t="shared" si="78"/>
        <v>UNIT 89</v>
      </c>
      <c r="CV76" s="599" t="str">
        <f t="shared" si="78"/>
        <v>UNIT 90</v>
      </c>
      <c r="CW76" s="599" t="str">
        <f t="shared" si="78"/>
        <v>UNIT 91</v>
      </c>
      <c r="CX76" s="599" t="str">
        <f t="shared" si="78"/>
        <v>UNIT 92</v>
      </c>
      <c r="CY76" s="599" t="str">
        <f t="shared" si="78"/>
        <v>UNIT 93</v>
      </c>
      <c r="CZ76" s="599" t="str">
        <f t="shared" si="78"/>
        <v>UNIT 94</v>
      </c>
      <c r="DA76" s="599" t="str">
        <f t="shared" si="78"/>
        <v>UNIT 95</v>
      </c>
      <c r="DB76" s="599" t="str">
        <f t="shared" si="78"/>
        <v>UNIT 96</v>
      </c>
      <c r="DC76" s="599" t="str">
        <f t="shared" si="78"/>
        <v>UNIT 97</v>
      </c>
      <c r="DD76" s="599" t="str">
        <f t="shared" si="78"/>
        <v>UNIT 98</v>
      </c>
      <c r="DE76" s="599" t="str">
        <f t="shared" si="78"/>
        <v>UNIT 99</v>
      </c>
      <c r="DF76" s="599" t="str">
        <f t="shared" si="78"/>
        <v>UNIT 100</v>
      </c>
      <c r="DG76" s="299"/>
      <c r="DH76" s="299"/>
      <c r="DI76" s="299"/>
      <c r="DJ76" s="299"/>
      <c r="DK76" s="299"/>
      <c r="DL76" s="299"/>
      <c r="DM76" s="299"/>
      <c r="DN76" s="299"/>
      <c r="DO76" s="299"/>
      <c r="DP76" s="299"/>
      <c r="DQ76" s="299"/>
      <c r="DR76" s="299"/>
      <c r="DS76" s="299"/>
      <c r="DT76" s="299"/>
      <c r="DU76" s="299"/>
      <c r="DV76" s="299"/>
      <c r="DW76" s="299"/>
      <c r="DX76" s="299"/>
      <c r="DY76" s="299"/>
      <c r="DZ76" s="299"/>
      <c r="EA76" s="299"/>
    </row>
    <row r="77" spans="1:131" ht="27" customHeight="1" x14ac:dyDescent="0.2">
      <c r="A77" s="57"/>
      <c r="B77" s="449" t="str">
        <f>Weighting!C21</f>
        <v>EN 9.0</v>
      </c>
      <c r="C77" s="691" t="s">
        <v>711</v>
      </c>
      <c r="D77" s="691"/>
      <c r="E77" s="691"/>
      <c r="F77" s="421" t="s">
        <v>246</v>
      </c>
      <c r="G77" s="57"/>
      <c r="H77" s="91">
        <f>$G$132*H80</f>
        <v>0</v>
      </c>
      <c r="I77" s="60"/>
      <c r="J77" s="181"/>
      <c r="K77" s="275">
        <f t="shared" ref="K77:AP77" si="79">$G$132*K80</f>
        <v>0</v>
      </c>
      <c r="L77" s="275">
        <f t="shared" si="79"/>
        <v>0</v>
      </c>
      <c r="M77" s="275">
        <f t="shared" si="79"/>
        <v>0</v>
      </c>
      <c r="N77" s="275">
        <f t="shared" si="79"/>
        <v>0</v>
      </c>
      <c r="O77" s="275">
        <f t="shared" si="79"/>
        <v>0</v>
      </c>
      <c r="P77" s="275">
        <f t="shared" si="79"/>
        <v>0</v>
      </c>
      <c r="Q77" s="275">
        <f t="shared" si="79"/>
        <v>0</v>
      </c>
      <c r="R77" s="275">
        <f t="shared" si="79"/>
        <v>0</v>
      </c>
      <c r="S77" s="275">
        <f t="shared" si="79"/>
        <v>0</v>
      </c>
      <c r="T77" s="275">
        <f t="shared" si="79"/>
        <v>0</v>
      </c>
      <c r="U77" s="275">
        <f t="shared" si="79"/>
        <v>0</v>
      </c>
      <c r="V77" s="275">
        <f t="shared" si="79"/>
        <v>0</v>
      </c>
      <c r="W77" s="275">
        <f t="shared" si="79"/>
        <v>0</v>
      </c>
      <c r="X77" s="275">
        <f t="shared" si="79"/>
        <v>0</v>
      </c>
      <c r="Y77" s="275">
        <f t="shared" si="79"/>
        <v>0</v>
      </c>
      <c r="Z77" s="275">
        <f t="shared" si="79"/>
        <v>0</v>
      </c>
      <c r="AA77" s="275">
        <f t="shared" si="79"/>
        <v>0</v>
      </c>
      <c r="AB77" s="275">
        <f t="shared" si="79"/>
        <v>0</v>
      </c>
      <c r="AC77" s="275">
        <f t="shared" si="79"/>
        <v>0</v>
      </c>
      <c r="AD77" s="275">
        <f t="shared" si="79"/>
        <v>0</v>
      </c>
      <c r="AE77" s="275">
        <f t="shared" si="79"/>
        <v>0</v>
      </c>
      <c r="AF77" s="275">
        <f t="shared" si="79"/>
        <v>0</v>
      </c>
      <c r="AG77" s="275">
        <f t="shared" si="79"/>
        <v>0</v>
      </c>
      <c r="AH77" s="275">
        <f t="shared" si="79"/>
        <v>0</v>
      </c>
      <c r="AI77" s="275">
        <f t="shared" si="79"/>
        <v>0</v>
      </c>
      <c r="AJ77" s="275">
        <f t="shared" si="79"/>
        <v>0</v>
      </c>
      <c r="AK77" s="275">
        <f t="shared" si="79"/>
        <v>0</v>
      </c>
      <c r="AL77" s="275">
        <f t="shared" si="79"/>
        <v>0</v>
      </c>
      <c r="AM77" s="275">
        <f t="shared" si="79"/>
        <v>0</v>
      </c>
      <c r="AN77" s="275">
        <f t="shared" si="79"/>
        <v>0</v>
      </c>
      <c r="AO77" s="275">
        <f t="shared" si="79"/>
        <v>0</v>
      </c>
      <c r="AP77" s="275">
        <f t="shared" si="79"/>
        <v>0</v>
      </c>
      <c r="AQ77" s="275">
        <f t="shared" ref="AQ77:BV77" si="80">$G$132*AQ80</f>
        <v>0</v>
      </c>
      <c r="AR77" s="275">
        <f t="shared" si="80"/>
        <v>0</v>
      </c>
      <c r="AS77" s="275">
        <f t="shared" si="80"/>
        <v>0</v>
      </c>
      <c r="AT77" s="275">
        <f t="shared" si="80"/>
        <v>0</v>
      </c>
      <c r="AU77" s="275">
        <f t="shared" si="80"/>
        <v>0</v>
      </c>
      <c r="AV77" s="275">
        <f t="shared" si="80"/>
        <v>0</v>
      </c>
      <c r="AW77" s="275">
        <f t="shared" si="80"/>
        <v>0</v>
      </c>
      <c r="AX77" s="275">
        <f t="shared" si="80"/>
        <v>0</v>
      </c>
      <c r="AY77" s="275">
        <f t="shared" si="80"/>
        <v>0</v>
      </c>
      <c r="AZ77" s="275">
        <f t="shared" si="80"/>
        <v>0</v>
      </c>
      <c r="BA77" s="275">
        <f t="shared" si="80"/>
        <v>0</v>
      </c>
      <c r="BB77" s="275">
        <f t="shared" si="80"/>
        <v>0</v>
      </c>
      <c r="BC77" s="275">
        <f t="shared" si="80"/>
        <v>0</v>
      </c>
      <c r="BD77" s="275">
        <f t="shared" si="80"/>
        <v>0</v>
      </c>
      <c r="BE77" s="275">
        <f t="shared" si="80"/>
        <v>0</v>
      </c>
      <c r="BF77" s="275">
        <f t="shared" si="80"/>
        <v>0</v>
      </c>
      <c r="BG77" s="275">
        <f t="shared" si="80"/>
        <v>0</v>
      </c>
      <c r="BH77" s="275">
        <f t="shared" si="80"/>
        <v>0</v>
      </c>
      <c r="BI77" s="275">
        <f t="shared" si="80"/>
        <v>0</v>
      </c>
      <c r="BJ77" s="275">
        <f t="shared" si="80"/>
        <v>0</v>
      </c>
      <c r="BK77" s="275">
        <f t="shared" si="80"/>
        <v>0</v>
      </c>
      <c r="BL77" s="275">
        <f t="shared" si="80"/>
        <v>0</v>
      </c>
      <c r="BM77" s="275">
        <f t="shared" si="80"/>
        <v>0</v>
      </c>
      <c r="BN77" s="275">
        <f t="shared" si="80"/>
        <v>0</v>
      </c>
      <c r="BO77" s="275">
        <f t="shared" si="80"/>
        <v>0</v>
      </c>
      <c r="BP77" s="275">
        <f t="shared" si="80"/>
        <v>0</v>
      </c>
      <c r="BQ77" s="275">
        <f t="shared" si="80"/>
        <v>0</v>
      </c>
      <c r="BR77" s="275">
        <f t="shared" si="80"/>
        <v>0</v>
      </c>
      <c r="BS77" s="275">
        <f t="shared" si="80"/>
        <v>0</v>
      </c>
      <c r="BT77" s="275">
        <f t="shared" si="80"/>
        <v>0</v>
      </c>
      <c r="BU77" s="275">
        <f t="shared" si="80"/>
        <v>0</v>
      </c>
      <c r="BV77" s="275">
        <f t="shared" si="80"/>
        <v>0</v>
      </c>
      <c r="BW77" s="275">
        <f t="shared" ref="BW77:DF77" si="81">$G$132*BW80</f>
        <v>0</v>
      </c>
      <c r="BX77" s="275">
        <f t="shared" si="81"/>
        <v>0</v>
      </c>
      <c r="BY77" s="275">
        <f t="shared" si="81"/>
        <v>0</v>
      </c>
      <c r="BZ77" s="275">
        <f t="shared" si="81"/>
        <v>0</v>
      </c>
      <c r="CA77" s="275">
        <f t="shared" si="81"/>
        <v>0</v>
      </c>
      <c r="CB77" s="275">
        <f t="shared" si="81"/>
        <v>0</v>
      </c>
      <c r="CC77" s="275">
        <f t="shared" si="81"/>
        <v>0</v>
      </c>
      <c r="CD77" s="275">
        <f t="shared" si="81"/>
        <v>0</v>
      </c>
      <c r="CE77" s="275">
        <f t="shared" si="81"/>
        <v>0</v>
      </c>
      <c r="CF77" s="275">
        <f t="shared" si="81"/>
        <v>0</v>
      </c>
      <c r="CG77" s="275">
        <f t="shared" si="81"/>
        <v>0</v>
      </c>
      <c r="CH77" s="275">
        <f t="shared" si="81"/>
        <v>0</v>
      </c>
      <c r="CI77" s="275">
        <f t="shared" si="81"/>
        <v>0</v>
      </c>
      <c r="CJ77" s="275">
        <f t="shared" si="81"/>
        <v>0</v>
      </c>
      <c r="CK77" s="275">
        <f t="shared" si="81"/>
        <v>0</v>
      </c>
      <c r="CL77" s="275">
        <f t="shared" si="81"/>
        <v>0</v>
      </c>
      <c r="CM77" s="275">
        <f t="shared" si="81"/>
        <v>0</v>
      </c>
      <c r="CN77" s="275">
        <f t="shared" si="81"/>
        <v>0</v>
      </c>
      <c r="CO77" s="275">
        <f t="shared" si="81"/>
        <v>0</v>
      </c>
      <c r="CP77" s="275">
        <f t="shared" si="81"/>
        <v>0</v>
      </c>
      <c r="CQ77" s="275">
        <f t="shared" si="81"/>
        <v>0</v>
      </c>
      <c r="CR77" s="275">
        <f t="shared" si="81"/>
        <v>0</v>
      </c>
      <c r="CS77" s="275">
        <f t="shared" si="81"/>
        <v>0</v>
      </c>
      <c r="CT77" s="275">
        <f t="shared" si="81"/>
        <v>0</v>
      </c>
      <c r="CU77" s="275">
        <f t="shared" si="81"/>
        <v>0</v>
      </c>
      <c r="CV77" s="275">
        <f t="shared" si="81"/>
        <v>0</v>
      </c>
      <c r="CW77" s="275">
        <f t="shared" si="81"/>
        <v>0</v>
      </c>
      <c r="CX77" s="275">
        <f t="shared" si="81"/>
        <v>0</v>
      </c>
      <c r="CY77" s="275">
        <f t="shared" si="81"/>
        <v>0</v>
      </c>
      <c r="CZ77" s="275">
        <f t="shared" si="81"/>
        <v>0</v>
      </c>
      <c r="DA77" s="275">
        <f t="shared" si="81"/>
        <v>0</v>
      </c>
      <c r="DB77" s="275">
        <f t="shared" si="81"/>
        <v>0</v>
      </c>
      <c r="DC77" s="275">
        <f t="shared" si="81"/>
        <v>0</v>
      </c>
      <c r="DD77" s="275">
        <f t="shared" si="81"/>
        <v>0</v>
      </c>
      <c r="DE77" s="275">
        <f t="shared" si="81"/>
        <v>0</v>
      </c>
      <c r="DF77" s="275">
        <f t="shared" si="81"/>
        <v>0</v>
      </c>
    </row>
    <row r="78" spans="1:131" ht="4.5" customHeight="1" x14ac:dyDescent="0.2">
      <c r="A78" s="57"/>
      <c r="B78" s="426"/>
      <c r="C78" s="694"/>
      <c r="D78" s="694"/>
      <c r="E78" s="694"/>
      <c r="F78" s="427"/>
      <c r="G78" s="57"/>
      <c r="H78" s="60"/>
      <c r="I78" s="66"/>
      <c r="J78" s="181"/>
      <c r="K78" s="175"/>
      <c r="U78" s="175"/>
      <c r="Y78" s="85"/>
      <c r="AE78" s="175"/>
      <c r="AI78" s="85"/>
      <c r="AO78" s="175"/>
      <c r="AS78" s="85"/>
      <c r="AY78" s="175"/>
      <c r="BC78" s="85"/>
      <c r="BI78" s="175"/>
      <c r="BM78" s="85"/>
      <c r="BS78" s="175"/>
      <c r="BW78" s="85"/>
      <c r="CC78" s="175"/>
      <c r="CG78" s="85"/>
      <c r="CM78" s="175"/>
      <c r="CQ78" s="85"/>
      <c r="CW78" s="175"/>
      <c r="DA78" s="85"/>
    </row>
    <row r="79" spans="1:131" s="76" customFormat="1" ht="40" customHeight="1" x14ac:dyDescent="0.2">
      <c r="A79" s="58"/>
      <c r="B79" s="415"/>
      <c r="C79" s="692" t="s">
        <v>52</v>
      </c>
      <c r="D79" s="692"/>
      <c r="E79" s="692"/>
      <c r="F79" s="406">
        <v>100</v>
      </c>
      <c r="G79" s="58"/>
      <c r="H79" s="66"/>
      <c r="I79" s="243"/>
      <c r="J79" s="179"/>
      <c r="K79" s="244"/>
      <c r="O79" s="85"/>
      <c r="U79" s="244"/>
      <c r="Y79" s="85"/>
      <c r="AE79" s="244"/>
      <c r="AI79" s="85"/>
      <c r="AO79" s="244"/>
      <c r="AS79" s="85"/>
      <c r="AY79" s="244"/>
      <c r="BC79" s="85"/>
      <c r="BI79" s="244"/>
      <c r="BM79" s="85"/>
      <c r="BS79" s="244"/>
      <c r="BW79" s="85"/>
      <c r="CC79" s="244"/>
      <c r="CG79" s="85"/>
      <c r="CM79" s="244"/>
      <c r="CQ79" s="85"/>
      <c r="CW79" s="244"/>
      <c r="DA79" s="85"/>
    </row>
    <row r="80" spans="1:131" s="76" customFormat="1" ht="40" customHeight="1" x14ac:dyDescent="0.2">
      <c r="A80" s="58"/>
      <c r="B80" s="391"/>
      <c r="C80" s="690" t="s">
        <v>53</v>
      </c>
      <c r="D80" s="690"/>
      <c r="E80" s="690"/>
      <c r="F80" s="407">
        <v>70</v>
      </c>
      <c r="G80" s="58"/>
      <c r="H80" s="66">
        <f>I80</f>
        <v>0</v>
      </c>
      <c r="I80" s="409">
        <v>0</v>
      </c>
      <c r="J80" s="179"/>
      <c r="K80" s="278">
        <f t="shared" ref="K80:T80" si="82">$I$80</f>
        <v>0</v>
      </c>
      <c r="L80" s="278">
        <f t="shared" si="82"/>
        <v>0</v>
      </c>
      <c r="M80" s="278">
        <f t="shared" si="82"/>
        <v>0</v>
      </c>
      <c r="N80" s="278">
        <f t="shared" si="82"/>
        <v>0</v>
      </c>
      <c r="O80" s="278">
        <f t="shared" si="82"/>
        <v>0</v>
      </c>
      <c r="P80" s="278">
        <f t="shared" si="82"/>
        <v>0</v>
      </c>
      <c r="Q80" s="278">
        <f t="shared" si="82"/>
        <v>0</v>
      </c>
      <c r="R80" s="278">
        <f t="shared" si="82"/>
        <v>0</v>
      </c>
      <c r="S80" s="278">
        <f t="shared" si="82"/>
        <v>0</v>
      </c>
      <c r="T80" s="278">
        <f t="shared" si="82"/>
        <v>0</v>
      </c>
      <c r="U80" s="278">
        <f t="shared" ref="U80:CF80" si="83">$I$80</f>
        <v>0</v>
      </c>
      <c r="V80" s="278">
        <f t="shared" si="83"/>
        <v>0</v>
      </c>
      <c r="W80" s="278">
        <f t="shared" si="83"/>
        <v>0</v>
      </c>
      <c r="X80" s="278">
        <f t="shared" si="83"/>
        <v>0</v>
      </c>
      <c r="Y80" s="278">
        <f t="shared" si="83"/>
        <v>0</v>
      </c>
      <c r="Z80" s="278">
        <f t="shared" si="83"/>
        <v>0</v>
      </c>
      <c r="AA80" s="278">
        <f t="shared" si="83"/>
        <v>0</v>
      </c>
      <c r="AB80" s="278">
        <f t="shared" si="83"/>
        <v>0</v>
      </c>
      <c r="AC80" s="278">
        <f t="shared" si="83"/>
        <v>0</v>
      </c>
      <c r="AD80" s="278">
        <f t="shared" si="83"/>
        <v>0</v>
      </c>
      <c r="AE80" s="278">
        <f t="shared" si="83"/>
        <v>0</v>
      </c>
      <c r="AF80" s="278">
        <f t="shared" si="83"/>
        <v>0</v>
      </c>
      <c r="AG80" s="278">
        <f t="shared" si="83"/>
        <v>0</v>
      </c>
      <c r="AH80" s="278">
        <f t="shared" si="83"/>
        <v>0</v>
      </c>
      <c r="AI80" s="278">
        <f t="shared" si="83"/>
        <v>0</v>
      </c>
      <c r="AJ80" s="278">
        <f t="shared" si="83"/>
        <v>0</v>
      </c>
      <c r="AK80" s="278">
        <f t="shared" si="83"/>
        <v>0</v>
      </c>
      <c r="AL80" s="278">
        <f t="shared" si="83"/>
        <v>0</v>
      </c>
      <c r="AM80" s="278">
        <f t="shared" si="83"/>
        <v>0</v>
      </c>
      <c r="AN80" s="278">
        <f t="shared" si="83"/>
        <v>0</v>
      </c>
      <c r="AO80" s="278">
        <f t="shared" si="83"/>
        <v>0</v>
      </c>
      <c r="AP80" s="278">
        <f t="shared" si="83"/>
        <v>0</v>
      </c>
      <c r="AQ80" s="278">
        <f t="shared" si="83"/>
        <v>0</v>
      </c>
      <c r="AR80" s="278">
        <f t="shared" si="83"/>
        <v>0</v>
      </c>
      <c r="AS80" s="278">
        <f t="shared" si="83"/>
        <v>0</v>
      </c>
      <c r="AT80" s="278">
        <f t="shared" si="83"/>
        <v>0</v>
      </c>
      <c r="AU80" s="278">
        <f t="shared" si="83"/>
        <v>0</v>
      </c>
      <c r="AV80" s="278">
        <f t="shared" si="83"/>
        <v>0</v>
      </c>
      <c r="AW80" s="278">
        <f t="shared" si="83"/>
        <v>0</v>
      </c>
      <c r="AX80" s="278">
        <f t="shared" si="83"/>
        <v>0</v>
      </c>
      <c r="AY80" s="278">
        <f t="shared" si="83"/>
        <v>0</v>
      </c>
      <c r="AZ80" s="278">
        <f t="shared" si="83"/>
        <v>0</v>
      </c>
      <c r="BA80" s="278">
        <f t="shared" si="83"/>
        <v>0</v>
      </c>
      <c r="BB80" s="278">
        <f t="shared" si="83"/>
        <v>0</v>
      </c>
      <c r="BC80" s="278">
        <f t="shared" si="83"/>
        <v>0</v>
      </c>
      <c r="BD80" s="278">
        <f t="shared" si="83"/>
        <v>0</v>
      </c>
      <c r="BE80" s="278">
        <f t="shared" si="83"/>
        <v>0</v>
      </c>
      <c r="BF80" s="278">
        <f t="shared" si="83"/>
        <v>0</v>
      </c>
      <c r="BG80" s="278">
        <f t="shared" si="83"/>
        <v>0</v>
      </c>
      <c r="BH80" s="278">
        <f t="shared" si="83"/>
        <v>0</v>
      </c>
      <c r="BI80" s="278">
        <f t="shared" si="83"/>
        <v>0</v>
      </c>
      <c r="BJ80" s="278">
        <f t="shared" si="83"/>
        <v>0</v>
      </c>
      <c r="BK80" s="278">
        <f t="shared" si="83"/>
        <v>0</v>
      </c>
      <c r="BL80" s="278">
        <f t="shared" si="83"/>
        <v>0</v>
      </c>
      <c r="BM80" s="278">
        <f t="shared" si="83"/>
        <v>0</v>
      </c>
      <c r="BN80" s="278">
        <f t="shared" si="83"/>
        <v>0</v>
      </c>
      <c r="BO80" s="278">
        <f t="shared" si="83"/>
        <v>0</v>
      </c>
      <c r="BP80" s="278">
        <f t="shared" si="83"/>
        <v>0</v>
      </c>
      <c r="BQ80" s="278">
        <f t="shared" si="83"/>
        <v>0</v>
      </c>
      <c r="BR80" s="278">
        <f t="shared" si="83"/>
        <v>0</v>
      </c>
      <c r="BS80" s="278">
        <f t="shared" si="83"/>
        <v>0</v>
      </c>
      <c r="BT80" s="278">
        <f t="shared" si="83"/>
        <v>0</v>
      </c>
      <c r="BU80" s="278">
        <f t="shared" si="83"/>
        <v>0</v>
      </c>
      <c r="BV80" s="278">
        <f t="shared" si="83"/>
        <v>0</v>
      </c>
      <c r="BW80" s="278">
        <f t="shared" si="83"/>
        <v>0</v>
      </c>
      <c r="BX80" s="278">
        <f t="shared" si="83"/>
        <v>0</v>
      </c>
      <c r="BY80" s="278">
        <f t="shared" si="83"/>
        <v>0</v>
      </c>
      <c r="BZ80" s="278">
        <f t="shared" si="83"/>
        <v>0</v>
      </c>
      <c r="CA80" s="278">
        <f t="shared" si="83"/>
        <v>0</v>
      </c>
      <c r="CB80" s="278">
        <f t="shared" si="83"/>
        <v>0</v>
      </c>
      <c r="CC80" s="278">
        <f t="shared" si="83"/>
        <v>0</v>
      </c>
      <c r="CD80" s="278">
        <f t="shared" si="83"/>
        <v>0</v>
      </c>
      <c r="CE80" s="278">
        <f t="shared" si="83"/>
        <v>0</v>
      </c>
      <c r="CF80" s="278">
        <f t="shared" si="83"/>
        <v>0</v>
      </c>
      <c r="CG80" s="278">
        <f t="shared" ref="CG80:DF80" si="84">$I$80</f>
        <v>0</v>
      </c>
      <c r="CH80" s="278">
        <f t="shared" si="84"/>
        <v>0</v>
      </c>
      <c r="CI80" s="278">
        <f t="shared" si="84"/>
        <v>0</v>
      </c>
      <c r="CJ80" s="278">
        <f t="shared" si="84"/>
        <v>0</v>
      </c>
      <c r="CK80" s="278">
        <f t="shared" si="84"/>
        <v>0</v>
      </c>
      <c r="CL80" s="278">
        <f t="shared" si="84"/>
        <v>0</v>
      </c>
      <c r="CM80" s="278">
        <f t="shared" si="84"/>
        <v>0</v>
      </c>
      <c r="CN80" s="278">
        <f t="shared" si="84"/>
        <v>0</v>
      </c>
      <c r="CO80" s="278">
        <f t="shared" si="84"/>
        <v>0</v>
      </c>
      <c r="CP80" s="278">
        <f t="shared" si="84"/>
        <v>0</v>
      </c>
      <c r="CQ80" s="278">
        <f t="shared" si="84"/>
        <v>0</v>
      </c>
      <c r="CR80" s="278">
        <f t="shared" si="84"/>
        <v>0</v>
      </c>
      <c r="CS80" s="278">
        <f t="shared" si="84"/>
        <v>0</v>
      </c>
      <c r="CT80" s="278">
        <f t="shared" si="84"/>
        <v>0</v>
      </c>
      <c r="CU80" s="278">
        <f t="shared" si="84"/>
        <v>0</v>
      </c>
      <c r="CV80" s="278">
        <f t="shared" si="84"/>
        <v>0</v>
      </c>
      <c r="CW80" s="278">
        <f t="shared" si="84"/>
        <v>0</v>
      </c>
      <c r="CX80" s="278">
        <f t="shared" si="84"/>
        <v>0</v>
      </c>
      <c r="CY80" s="278">
        <f t="shared" si="84"/>
        <v>0</v>
      </c>
      <c r="CZ80" s="278">
        <f t="shared" si="84"/>
        <v>0</v>
      </c>
      <c r="DA80" s="278">
        <f t="shared" si="84"/>
        <v>0</v>
      </c>
      <c r="DB80" s="278">
        <f t="shared" si="84"/>
        <v>0</v>
      </c>
      <c r="DC80" s="278">
        <f t="shared" si="84"/>
        <v>0</v>
      </c>
      <c r="DD80" s="278">
        <f t="shared" si="84"/>
        <v>0</v>
      </c>
      <c r="DE80" s="278">
        <f t="shared" si="84"/>
        <v>0</v>
      </c>
      <c r="DF80" s="278">
        <f t="shared" si="84"/>
        <v>0</v>
      </c>
    </row>
    <row r="81" spans="1:138" s="76" customFormat="1" ht="40" customHeight="1" x14ac:dyDescent="0.2">
      <c r="A81" s="58"/>
      <c r="B81" s="391"/>
      <c r="C81" s="688" t="s">
        <v>54</v>
      </c>
      <c r="D81" s="688"/>
      <c r="E81" s="688"/>
      <c r="F81" s="407">
        <v>30</v>
      </c>
      <c r="G81" s="58"/>
      <c r="H81" s="66"/>
      <c r="I81" s="243"/>
      <c r="J81" s="179"/>
      <c r="K81" s="244"/>
      <c r="O81" s="85"/>
      <c r="U81" s="244"/>
      <c r="Y81" s="85"/>
      <c r="AE81" s="244"/>
      <c r="AI81" s="85"/>
      <c r="AO81" s="244"/>
      <c r="AS81" s="85"/>
      <c r="AY81" s="244"/>
      <c r="BC81" s="85"/>
      <c r="BI81" s="244"/>
      <c r="BM81" s="85"/>
      <c r="BS81" s="244"/>
      <c r="BW81" s="85"/>
      <c r="CC81" s="244"/>
      <c r="CG81" s="85"/>
      <c r="CM81" s="244"/>
      <c r="CQ81" s="85"/>
      <c r="CW81" s="244"/>
      <c r="DA81" s="85"/>
    </row>
    <row r="82" spans="1:138" s="76" customFormat="1" ht="30" customHeight="1" x14ac:dyDescent="0.2">
      <c r="A82" s="58"/>
      <c r="B82" s="391"/>
      <c r="C82" s="689" t="s">
        <v>51</v>
      </c>
      <c r="D82" s="689"/>
      <c r="E82" s="689"/>
      <c r="F82" s="408">
        <v>0</v>
      </c>
      <c r="G82" s="58"/>
      <c r="H82" s="66"/>
      <c r="I82" s="243"/>
      <c r="J82" s="179"/>
      <c r="K82" s="244"/>
      <c r="O82" s="85"/>
      <c r="U82" s="244"/>
      <c r="Y82" s="85"/>
      <c r="AE82" s="244"/>
      <c r="AI82" s="85"/>
      <c r="AO82" s="244"/>
      <c r="AS82" s="85"/>
      <c r="AY82" s="244"/>
      <c r="BC82" s="85"/>
      <c r="BI82" s="244"/>
      <c r="BM82" s="85"/>
      <c r="BS82" s="244"/>
      <c r="BW82" s="85"/>
      <c r="CC82" s="244"/>
      <c r="CG82" s="85"/>
      <c r="CM82" s="244"/>
      <c r="CQ82" s="85"/>
      <c r="CW82" s="244"/>
      <c r="DA82" s="85"/>
    </row>
    <row r="83" spans="1:138" ht="18" customHeight="1" x14ac:dyDescent="0.2">
      <c r="A83" s="57"/>
      <c r="B83" s="390"/>
      <c r="C83" s="390"/>
      <c r="D83" s="390"/>
      <c r="E83" s="66"/>
      <c r="F83" s="60"/>
      <c r="G83" s="57"/>
      <c r="H83" s="60"/>
      <c r="I83" s="179"/>
      <c r="J83" s="181"/>
      <c r="K83" s="175"/>
      <c r="U83" s="175"/>
      <c r="Y83" s="85"/>
      <c r="AE83" s="175"/>
      <c r="AI83" s="85"/>
      <c r="AO83" s="175"/>
      <c r="AS83" s="85"/>
      <c r="AY83" s="175"/>
      <c r="BC83" s="85"/>
      <c r="BI83" s="175"/>
      <c r="BM83" s="85"/>
      <c r="BS83" s="175"/>
      <c r="BW83" s="85"/>
      <c r="CC83" s="175"/>
      <c r="CG83" s="85"/>
      <c r="CM83" s="175"/>
      <c r="CQ83" s="85"/>
      <c r="CW83" s="175"/>
      <c r="DA83" s="85"/>
    </row>
    <row r="84" spans="1:138" ht="27" customHeight="1" x14ac:dyDescent="0.2">
      <c r="A84" s="57"/>
      <c r="B84" s="449" t="str">
        <f>Weighting!C22</f>
        <v>EN 10.0</v>
      </c>
      <c r="C84" s="691" t="s">
        <v>172</v>
      </c>
      <c r="D84" s="691"/>
      <c r="E84" s="691"/>
      <c r="F84" s="421" t="s">
        <v>246</v>
      </c>
      <c r="G84" s="57"/>
      <c r="H84" s="91">
        <f>$G$133*H88</f>
        <v>0</v>
      </c>
      <c r="I84" s="60"/>
      <c r="J84" s="181"/>
      <c r="K84" s="276">
        <f t="shared" ref="K84:AP84" si="85">$G$133*K88</f>
        <v>0</v>
      </c>
      <c r="L84" s="276">
        <f t="shared" si="85"/>
        <v>0</v>
      </c>
      <c r="M84" s="276">
        <f t="shared" si="85"/>
        <v>0</v>
      </c>
      <c r="N84" s="276">
        <f t="shared" si="85"/>
        <v>0</v>
      </c>
      <c r="O84" s="276">
        <f t="shared" si="85"/>
        <v>0</v>
      </c>
      <c r="P84" s="276">
        <f t="shared" si="85"/>
        <v>0</v>
      </c>
      <c r="Q84" s="276">
        <f t="shared" si="85"/>
        <v>0</v>
      </c>
      <c r="R84" s="276">
        <f t="shared" si="85"/>
        <v>0</v>
      </c>
      <c r="S84" s="276">
        <f t="shared" si="85"/>
        <v>0</v>
      </c>
      <c r="T84" s="276">
        <f t="shared" si="85"/>
        <v>0</v>
      </c>
      <c r="U84" s="276">
        <f t="shared" si="85"/>
        <v>0</v>
      </c>
      <c r="V84" s="276">
        <f t="shared" si="85"/>
        <v>0</v>
      </c>
      <c r="W84" s="276">
        <f t="shared" si="85"/>
        <v>0</v>
      </c>
      <c r="X84" s="276">
        <f t="shared" si="85"/>
        <v>0</v>
      </c>
      <c r="Y84" s="276">
        <f t="shared" si="85"/>
        <v>0</v>
      </c>
      <c r="Z84" s="276">
        <f t="shared" si="85"/>
        <v>0</v>
      </c>
      <c r="AA84" s="276">
        <f t="shared" si="85"/>
        <v>0</v>
      </c>
      <c r="AB84" s="276">
        <f t="shared" si="85"/>
        <v>0</v>
      </c>
      <c r="AC84" s="276">
        <f t="shared" si="85"/>
        <v>0</v>
      </c>
      <c r="AD84" s="276">
        <f t="shared" si="85"/>
        <v>0</v>
      </c>
      <c r="AE84" s="276">
        <f t="shared" si="85"/>
        <v>0</v>
      </c>
      <c r="AF84" s="276">
        <f t="shared" si="85"/>
        <v>0</v>
      </c>
      <c r="AG84" s="276">
        <f t="shared" si="85"/>
        <v>0</v>
      </c>
      <c r="AH84" s="276">
        <f t="shared" si="85"/>
        <v>0</v>
      </c>
      <c r="AI84" s="276">
        <f t="shared" si="85"/>
        <v>0</v>
      </c>
      <c r="AJ84" s="276">
        <f t="shared" si="85"/>
        <v>0</v>
      </c>
      <c r="AK84" s="276">
        <f t="shared" si="85"/>
        <v>0</v>
      </c>
      <c r="AL84" s="276">
        <f t="shared" si="85"/>
        <v>0</v>
      </c>
      <c r="AM84" s="276">
        <f t="shared" si="85"/>
        <v>0</v>
      </c>
      <c r="AN84" s="276">
        <f t="shared" si="85"/>
        <v>0</v>
      </c>
      <c r="AO84" s="276">
        <f t="shared" si="85"/>
        <v>0</v>
      </c>
      <c r="AP84" s="276">
        <f t="shared" si="85"/>
        <v>0</v>
      </c>
      <c r="AQ84" s="276">
        <f t="shared" ref="AQ84:BV84" si="86">$G$133*AQ88</f>
        <v>0</v>
      </c>
      <c r="AR84" s="276">
        <f t="shared" si="86"/>
        <v>0</v>
      </c>
      <c r="AS84" s="276">
        <f t="shared" si="86"/>
        <v>0</v>
      </c>
      <c r="AT84" s="276">
        <f t="shared" si="86"/>
        <v>0</v>
      </c>
      <c r="AU84" s="276">
        <f t="shared" si="86"/>
        <v>0</v>
      </c>
      <c r="AV84" s="276">
        <f t="shared" si="86"/>
        <v>0</v>
      </c>
      <c r="AW84" s="276">
        <f t="shared" si="86"/>
        <v>0</v>
      </c>
      <c r="AX84" s="276">
        <f t="shared" si="86"/>
        <v>0</v>
      </c>
      <c r="AY84" s="276">
        <f t="shared" si="86"/>
        <v>0</v>
      </c>
      <c r="AZ84" s="276">
        <f t="shared" si="86"/>
        <v>0</v>
      </c>
      <c r="BA84" s="276">
        <f t="shared" si="86"/>
        <v>0</v>
      </c>
      <c r="BB84" s="276">
        <f t="shared" si="86"/>
        <v>0</v>
      </c>
      <c r="BC84" s="276">
        <f t="shared" si="86"/>
        <v>0</v>
      </c>
      <c r="BD84" s="276">
        <f t="shared" si="86"/>
        <v>0</v>
      </c>
      <c r="BE84" s="276">
        <f t="shared" si="86"/>
        <v>0</v>
      </c>
      <c r="BF84" s="276">
        <f t="shared" si="86"/>
        <v>0</v>
      </c>
      <c r="BG84" s="276">
        <f t="shared" si="86"/>
        <v>0</v>
      </c>
      <c r="BH84" s="276">
        <f t="shared" si="86"/>
        <v>0</v>
      </c>
      <c r="BI84" s="276">
        <f t="shared" si="86"/>
        <v>0</v>
      </c>
      <c r="BJ84" s="276">
        <f t="shared" si="86"/>
        <v>0</v>
      </c>
      <c r="BK84" s="276">
        <f t="shared" si="86"/>
        <v>0</v>
      </c>
      <c r="BL84" s="276">
        <f t="shared" si="86"/>
        <v>0</v>
      </c>
      <c r="BM84" s="276">
        <f t="shared" si="86"/>
        <v>0</v>
      </c>
      <c r="BN84" s="276">
        <f t="shared" si="86"/>
        <v>0</v>
      </c>
      <c r="BO84" s="276">
        <f t="shared" si="86"/>
        <v>0</v>
      </c>
      <c r="BP84" s="276">
        <f t="shared" si="86"/>
        <v>0</v>
      </c>
      <c r="BQ84" s="276">
        <f t="shared" si="86"/>
        <v>0</v>
      </c>
      <c r="BR84" s="276">
        <f t="shared" si="86"/>
        <v>0</v>
      </c>
      <c r="BS84" s="276">
        <f t="shared" si="86"/>
        <v>0</v>
      </c>
      <c r="BT84" s="276">
        <f t="shared" si="86"/>
        <v>0</v>
      </c>
      <c r="BU84" s="276">
        <f t="shared" si="86"/>
        <v>0</v>
      </c>
      <c r="BV84" s="276">
        <f t="shared" si="86"/>
        <v>0</v>
      </c>
      <c r="BW84" s="276">
        <f t="shared" ref="BW84:DF84" si="87">$G$133*BW88</f>
        <v>0</v>
      </c>
      <c r="BX84" s="276">
        <f t="shared" si="87"/>
        <v>0</v>
      </c>
      <c r="BY84" s="276">
        <f t="shared" si="87"/>
        <v>0</v>
      </c>
      <c r="BZ84" s="276">
        <f t="shared" si="87"/>
        <v>0</v>
      </c>
      <c r="CA84" s="276">
        <f t="shared" si="87"/>
        <v>0</v>
      </c>
      <c r="CB84" s="276">
        <f t="shared" si="87"/>
        <v>0</v>
      </c>
      <c r="CC84" s="276">
        <f t="shared" si="87"/>
        <v>0</v>
      </c>
      <c r="CD84" s="276">
        <f t="shared" si="87"/>
        <v>0</v>
      </c>
      <c r="CE84" s="276">
        <f t="shared" si="87"/>
        <v>0</v>
      </c>
      <c r="CF84" s="276">
        <f t="shared" si="87"/>
        <v>0</v>
      </c>
      <c r="CG84" s="276">
        <f t="shared" si="87"/>
        <v>0</v>
      </c>
      <c r="CH84" s="276">
        <f t="shared" si="87"/>
        <v>0</v>
      </c>
      <c r="CI84" s="276">
        <f t="shared" si="87"/>
        <v>0</v>
      </c>
      <c r="CJ84" s="276">
        <f t="shared" si="87"/>
        <v>0</v>
      </c>
      <c r="CK84" s="276">
        <f t="shared" si="87"/>
        <v>0</v>
      </c>
      <c r="CL84" s="276">
        <f t="shared" si="87"/>
        <v>0</v>
      </c>
      <c r="CM84" s="276">
        <f t="shared" si="87"/>
        <v>0</v>
      </c>
      <c r="CN84" s="276">
        <f t="shared" si="87"/>
        <v>0</v>
      </c>
      <c r="CO84" s="276">
        <f t="shared" si="87"/>
        <v>0</v>
      </c>
      <c r="CP84" s="276">
        <f t="shared" si="87"/>
        <v>0</v>
      </c>
      <c r="CQ84" s="276">
        <f t="shared" si="87"/>
        <v>0</v>
      </c>
      <c r="CR84" s="276">
        <f t="shared" si="87"/>
        <v>0</v>
      </c>
      <c r="CS84" s="276">
        <f t="shared" si="87"/>
        <v>0</v>
      </c>
      <c r="CT84" s="276">
        <f t="shared" si="87"/>
        <v>0</v>
      </c>
      <c r="CU84" s="276">
        <f t="shared" si="87"/>
        <v>0</v>
      </c>
      <c r="CV84" s="276">
        <f t="shared" si="87"/>
        <v>0</v>
      </c>
      <c r="CW84" s="276">
        <f t="shared" si="87"/>
        <v>0</v>
      </c>
      <c r="CX84" s="276">
        <f t="shared" si="87"/>
        <v>0</v>
      </c>
      <c r="CY84" s="276">
        <f t="shared" si="87"/>
        <v>0</v>
      </c>
      <c r="CZ84" s="276">
        <f t="shared" si="87"/>
        <v>0</v>
      </c>
      <c r="DA84" s="276">
        <f t="shared" si="87"/>
        <v>0</v>
      </c>
      <c r="DB84" s="276">
        <f t="shared" si="87"/>
        <v>0</v>
      </c>
      <c r="DC84" s="276">
        <f t="shared" si="87"/>
        <v>0</v>
      </c>
      <c r="DD84" s="276">
        <f t="shared" si="87"/>
        <v>0</v>
      </c>
      <c r="DE84" s="276">
        <f t="shared" si="87"/>
        <v>0</v>
      </c>
      <c r="DF84" s="276">
        <f t="shared" si="87"/>
        <v>0</v>
      </c>
    </row>
    <row r="85" spans="1:138" ht="3.75" customHeight="1" x14ac:dyDescent="0.2">
      <c r="A85" s="57"/>
      <c r="B85" s="696"/>
      <c r="C85" s="696"/>
      <c r="D85" s="696"/>
      <c r="E85" s="696"/>
      <c r="F85" s="696"/>
      <c r="G85" s="57"/>
      <c r="H85" s="60"/>
      <c r="I85" s="66"/>
      <c r="J85" s="181"/>
      <c r="K85" s="175"/>
      <c r="U85" s="175"/>
      <c r="Y85" s="85"/>
      <c r="AE85" s="175"/>
      <c r="AI85" s="85"/>
      <c r="AO85" s="175"/>
      <c r="AS85" s="85"/>
      <c r="AY85" s="175"/>
      <c r="BC85" s="85"/>
      <c r="BI85" s="175"/>
      <c r="BM85" s="85"/>
      <c r="BS85" s="175"/>
      <c r="BW85" s="85"/>
      <c r="CC85" s="175"/>
      <c r="CG85" s="85"/>
      <c r="CM85" s="175"/>
      <c r="CQ85" s="85"/>
      <c r="CW85" s="175"/>
      <c r="DA85" s="85"/>
    </row>
    <row r="86" spans="1:138" s="76" customFormat="1" ht="30" customHeight="1" x14ac:dyDescent="0.2">
      <c r="A86" s="58"/>
      <c r="B86" s="391"/>
      <c r="C86" s="692" t="s">
        <v>200</v>
      </c>
      <c r="D86" s="692"/>
      <c r="E86" s="692"/>
      <c r="F86" s="406">
        <v>100</v>
      </c>
      <c r="G86" s="58"/>
      <c r="H86" s="66"/>
      <c r="I86" s="243"/>
      <c r="J86" s="179"/>
      <c r="K86" s="244"/>
      <c r="O86" s="85"/>
      <c r="U86" s="244"/>
      <c r="Y86" s="85"/>
      <c r="AE86" s="244"/>
      <c r="AI86" s="85"/>
      <c r="AO86" s="244"/>
      <c r="AS86" s="85"/>
      <c r="AY86" s="244"/>
      <c r="BC86" s="85"/>
      <c r="BI86" s="244"/>
      <c r="BM86" s="85"/>
      <c r="BS86" s="244"/>
      <c r="BW86" s="85"/>
      <c r="CC86" s="244"/>
      <c r="CG86" s="85"/>
      <c r="CM86" s="244"/>
      <c r="CQ86" s="85"/>
      <c r="CW86" s="244"/>
      <c r="DA86" s="85"/>
    </row>
    <row r="87" spans="1:138" s="76" customFormat="1" ht="30" customHeight="1" x14ac:dyDescent="0.2">
      <c r="A87" s="58"/>
      <c r="B87" s="391"/>
      <c r="C87" s="690" t="s">
        <v>201</v>
      </c>
      <c r="D87" s="690"/>
      <c r="E87" s="690"/>
      <c r="F87" s="407">
        <v>90</v>
      </c>
      <c r="G87" s="58"/>
      <c r="H87" s="66"/>
      <c r="I87" s="243"/>
      <c r="J87" s="179"/>
      <c r="K87" s="244"/>
      <c r="O87" s="85"/>
      <c r="U87" s="244"/>
      <c r="Y87" s="85"/>
      <c r="AE87" s="244"/>
      <c r="AI87" s="85"/>
      <c r="AO87" s="244"/>
      <c r="AS87" s="85"/>
      <c r="AY87" s="244"/>
      <c r="BC87" s="85"/>
      <c r="BI87" s="244"/>
      <c r="BM87" s="85"/>
      <c r="BS87" s="244"/>
      <c r="BW87" s="85"/>
      <c r="CC87" s="244"/>
      <c r="CG87" s="85"/>
      <c r="CM87" s="244"/>
      <c r="CQ87" s="85"/>
      <c r="CW87" s="244"/>
      <c r="DA87" s="85"/>
    </row>
    <row r="88" spans="1:138" s="76" customFormat="1" ht="30" customHeight="1" x14ac:dyDescent="0.2">
      <c r="A88" s="58"/>
      <c r="B88" s="391"/>
      <c r="C88" s="688" t="s">
        <v>190</v>
      </c>
      <c r="D88" s="688"/>
      <c r="E88" s="688"/>
      <c r="F88" s="407">
        <v>80</v>
      </c>
      <c r="G88" s="58"/>
      <c r="H88" s="66">
        <f>I88</f>
        <v>0</v>
      </c>
      <c r="I88" s="409">
        <v>0</v>
      </c>
      <c r="J88" s="179"/>
      <c r="K88" s="278">
        <f t="shared" ref="K88:T88" si="88">$I$88</f>
        <v>0</v>
      </c>
      <c r="L88" s="278">
        <f t="shared" si="88"/>
        <v>0</v>
      </c>
      <c r="M88" s="278">
        <f t="shared" si="88"/>
        <v>0</v>
      </c>
      <c r="N88" s="278">
        <f t="shared" si="88"/>
        <v>0</v>
      </c>
      <c r="O88" s="278">
        <f t="shared" si="88"/>
        <v>0</v>
      </c>
      <c r="P88" s="278">
        <f t="shared" si="88"/>
        <v>0</v>
      </c>
      <c r="Q88" s="278">
        <f t="shared" si="88"/>
        <v>0</v>
      </c>
      <c r="R88" s="278">
        <f t="shared" si="88"/>
        <v>0</v>
      </c>
      <c r="S88" s="278">
        <f t="shared" si="88"/>
        <v>0</v>
      </c>
      <c r="T88" s="278">
        <f t="shared" si="88"/>
        <v>0</v>
      </c>
      <c r="U88" s="278">
        <f t="shared" ref="U88:CF88" si="89">$I$88</f>
        <v>0</v>
      </c>
      <c r="V88" s="278">
        <f t="shared" si="89"/>
        <v>0</v>
      </c>
      <c r="W88" s="278">
        <f t="shared" si="89"/>
        <v>0</v>
      </c>
      <c r="X88" s="278">
        <f t="shared" si="89"/>
        <v>0</v>
      </c>
      <c r="Y88" s="278">
        <f t="shared" si="89"/>
        <v>0</v>
      </c>
      <c r="Z88" s="278">
        <f t="shared" si="89"/>
        <v>0</v>
      </c>
      <c r="AA88" s="278">
        <f t="shared" si="89"/>
        <v>0</v>
      </c>
      <c r="AB88" s="278">
        <f t="shared" si="89"/>
        <v>0</v>
      </c>
      <c r="AC88" s="278">
        <f t="shared" si="89"/>
        <v>0</v>
      </c>
      <c r="AD88" s="278">
        <f t="shared" si="89"/>
        <v>0</v>
      </c>
      <c r="AE88" s="278">
        <f t="shared" si="89"/>
        <v>0</v>
      </c>
      <c r="AF88" s="278">
        <f t="shared" si="89"/>
        <v>0</v>
      </c>
      <c r="AG88" s="278">
        <f t="shared" si="89"/>
        <v>0</v>
      </c>
      <c r="AH88" s="278">
        <f t="shared" si="89"/>
        <v>0</v>
      </c>
      <c r="AI88" s="278">
        <f t="shared" si="89"/>
        <v>0</v>
      </c>
      <c r="AJ88" s="278">
        <f t="shared" si="89"/>
        <v>0</v>
      </c>
      <c r="AK88" s="278">
        <f t="shared" si="89"/>
        <v>0</v>
      </c>
      <c r="AL88" s="278">
        <f t="shared" si="89"/>
        <v>0</v>
      </c>
      <c r="AM88" s="278">
        <f t="shared" si="89"/>
        <v>0</v>
      </c>
      <c r="AN88" s="278">
        <f t="shared" si="89"/>
        <v>0</v>
      </c>
      <c r="AO88" s="278">
        <f t="shared" si="89"/>
        <v>0</v>
      </c>
      <c r="AP88" s="278">
        <f t="shared" si="89"/>
        <v>0</v>
      </c>
      <c r="AQ88" s="278">
        <f t="shared" si="89"/>
        <v>0</v>
      </c>
      <c r="AR88" s="278">
        <f t="shared" si="89"/>
        <v>0</v>
      </c>
      <c r="AS88" s="278">
        <f t="shared" si="89"/>
        <v>0</v>
      </c>
      <c r="AT88" s="278">
        <f t="shared" si="89"/>
        <v>0</v>
      </c>
      <c r="AU88" s="278">
        <f t="shared" si="89"/>
        <v>0</v>
      </c>
      <c r="AV88" s="278">
        <f t="shared" si="89"/>
        <v>0</v>
      </c>
      <c r="AW88" s="278">
        <f t="shared" si="89"/>
        <v>0</v>
      </c>
      <c r="AX88" s="278">
        <f t="shared" si="89"/>
        <v>0</v>
      </c>
      <c r="AY88" s="278">
        <f t="shared" si="89"/>
        <v>0</v>
      </c>
      <c r="AZ88" s="278">
        <f t="shared" si="89"/>
        <v>0</v>
      </c>
      <c r="BA88" s="278">
        <f t="shared" si="89"/>
        <v>0</v>
      </c>
      <c r="BB88" s="278">
        <f t="shared" si="89"/>
        <v>0</v>
      </c>
      <c r="BC88" s="278">
        <f t="shared" si="89"/>
        <v>0</v>
      </c>
      <c r="BD88" s="278">
        <f t="shared" si="89"/>
        <v>0</v>
      </c>
      <c r="BE88" s="278">
        <f t="shared" si="89"/>
        <v>0</v>
      </c>
      <c r="BF88" s="278">
        <f t="shared" si="89"/>
        <v>0</v>
      </c>
      <c r="BG88" s="278">
        <f t="shared" si="89"/>
        <v>0</v>
      </c>
      <c r="BH88" s="278">
        <f t="shared" si="89"/>
        <v>0</v>
      </c>
      <c r="BI88" s="278">
        <f t="shared" si="89"/>
        <v>0</v>
      </c>
      <c r="BJ88" s="278">
        <f t="shared" si="89"/>
        <v>0</v>
      </c>
      <c r="BK88" s="278">
        <f t="shared" si="89"/>
        <v>0</v>
      </c>
      <c r="BL88" s="278">
        <f t="shared" si="89"/>
        <v>0</v>
      </c>
      <c r="BM88" s="278">
        <f t="shared" si="89"/>
        <v>0</v>
      </c>
      <c r="BN88" s="278">
        <f t="shared" si="89"/>
        <v>0</v>
      </c>
      <c r="BO88" s="278">
        <f t="shared" si="89"/>
        <v>0</v>
      </c>
      <c r="BP88" s="278">
        <f t="shared" si="89"/>
        <v>0</v>
      </c>
      <c r="BQ88" s="278">
        <f t="shared" si="89"/>
        <v>0</v>
      </c>
      <c r="BR88" s="278">
        <f t="shared" si="89"/>
        <v>0</v>
      </c>
      <c r="BS88" s="278">
        <f t="shared" si="89"/>
        <v>0</v>
      </c>
      <c r="BT88" s="278">
        <f t="shared" si="89"/>
        <v>0</v>
      </c>
      <c r="BU88" s="278">
        <f t="shared" si="89"/>
        <v>0</v>
      </c>
      <c r="BV88" s="278">
        <f t="shared" si="89"/>
        <v>0</v>
      </c>
      <c r="BW88" s="278">
        <f t="shared" si="89"/>
        <v>0</v>
      </c>
      <c r="BX88" s="278">
        <f t="shared" si="89"/>
        <v>0</v>
      </c>
      <c r="BY88" s="278">
        <f t="shared" si="89"/>
        <v>0</v>
      </c>
      <c r="BZ88" s="278">
        <f t="shared" si="89"/>
        <v>0</v>
      </c>
      <c r="CA88" s="278">
        <f t="shared" si="89"/>
        <v>0</v>
      </c>
      <c r="CB88" s="278">
        <f t="shared" si="89"/>
        <v>0</v>
      </c>
      <c r="CC88" s="278">
        <f t="shared" si="89"/>
        <v>0</v>
      </c>
      <c r="CD88" s="278">
        <f t="shared" si="89"/>
        <v>0</v>
      </c>
      <c r="CE88" s="278">
        <f t="shared" si="89"/>
        <v>0</v>
      </c>
      <c r="CF88" s="278">
        <f t="shared" si="89"/>
        <v>0</v>
      </c>
      <c r="CG88" s="278">
        <f t="shared" ref="CG88:DF88" si="90">$I$88</f>
        <v>0</v>
      </c>
      <c r="CH88" s="278">
        <f t="shared" si="90"/>
        <v>0</v>
      </c>
      <c r="CI88" s="278">
        <f t="shared" si="90"/>
        <v>0</v>
      </c>
      <c r="CJ88" s="278">
        <f t="shared" si="90"/>
        <v>0</v>
      </c>
      <c r="CK88" s="278">
        <f t="shared" si="90"/>
        <v>0</v>
      </c>
      <c r="CL88" s="278">
        <f t="shared" si="90"/>
        <v>0</v>
      </c>
      <c r="CM88" s="278">
        <f t="shared" si="90"/>
        <v>0</v>
      </c>
      <c r="CN88" s="278">
        <f t="shared" si="90"/>
        <v>0</v>
      </c>
      <c r="CO88" s="278">
        <f t="shared" si="90"/>
        <v>0</v>
      </c>
      <c r="CP88" s="278">
        <f t="shared" si="90"/>
        <v>0</v>
      </c>
      <c r="CQ88" s="278">
        <f t="shared" si="90"/>
        <v>0</v>
      </c>
      <c r="CR88" s="278">
        <f t="shared" si="90"/>
        <v>0</v>
      </c>
      <c r="CS88" s="278">
        <f t="shared" si="90"/>
        <v>0</v>
      </c>
      <c r="CT88" s="278">
        <f t="shared" si="90"/>
        <v>0</v>
      </c>
      <c r="CU88" s="278">
        <f t="shared" si="90"/>
        <v>0</v>
      </c>
      <c r="CV88" s="278">
        <f t="shared" si="90"/>
        <v>0</v>
      </c>
      <c r="CW88" s="278">
        <f t="shared" si="90"/>
        <v>0</v>
      </c>
      <c r="CX88" s="278">
        <f t="shared" si="90"/>
        <v>0</v>
      </c>
      <c r="CY88" s="278">
        <f t="shared" si="90"/>
        <v>0</v>
      </c>
      <c r="CZ88" s="278">
        <f t="shared" si="90"/>
        <v>0</v>
      </c>
      <c r="DA88" s="278">
        <f t="shared" si="90"/>
        <v>0</v>
      </c>
      <c r="DB88" s="278">
        <f t="shared" si="90"/>
        <v>0</v>
      </c>
      <c r="DC88" s="278">
        <f t="shared" si="90"/>
        <v>0</v>
      </c>
      <c r="DD88" s="278">
        <f t="shared" si="90"/>
        <v>0</v>
      </c>
      <c r="DE88" s="278">
        <f t="shared" si="90"/>
        <v>0</v>
      </c>
      <c r="DF88" s="278">
        <f t="shared" si="90"/>
        <v>0</v>
      </c>
    </row>
    <row r="89" spans="1:138" s="76" customFormat="1" ht="30" customHeight="1" x14ac:dyDescent="0.2">
      <c r="A89" s="58"/>
      <c r="B89" s="391"/>
      <c r="C89" s="688" t="s">
        <v>202</v>
      </c>
      <c r="D89" s="688"/>
      <c r="E89" s="688"/>
      <c r="F89" s="407">
        <v>70</v>
      </c>
      <c r="G89" s="58"/>
      <c r="H89" s="66"/>
      <c r="I89" s="243"/>
      <c r="J89" s="179"/>
      <c r="K89" s="244"/>
      <c r="O89" s="85"/>
      <c r="U89" s="244"/>
      <c r="Y89" s="85"/>
      <c r="AE89" s="244"/>
      <c r="AI89" s="85"/>
      <c r="AO89" s="244"/>
      <c r="AS89" s="85"/>
      <c r="AY89" s="244"/>
      <c r="BC89" s="85"/>
      <c r="BI89" s="244"/>
      <c r="BM89" s="85"/>
      <c r="BS89" s="244"/>
      <c r="BW89" s="85"/>
      <c r="CC89" s="244"/>
      <c r="CG89" s="85"/>
      <c r="CM89" s="244"/>
      <c r="CQ89" s="85"/>
      <c r="CW89" s="244"/>
      <c r="DA89" s="85"/>
    </row>
    <row r="90" spans="1:138" s="76" customFormat="1" ht="30" customHeight="1" x14ac:dyDescent="0.2">
      <c r="A90" s="58"/>
      <c r="B90" s="391"/>
      <c r="C90" s="689" t="s">
        <v>51</v>
      </c>
      <c r="D90" s="689"/>
      <c r="E90" s="689"/>
      <c r="F90" s="408">
        <v>0</v>
      </c>
      <c r="G90" s="58"/>
      <c r="H90" s="66"/>
      <c r="I90" s="243"/>
      <c r="J90" s="179"/>
      <c r="K90" s="600"/>
      <c r="L90" s="600"/>
      <c r="M90" s="600"/>
      <c r="N90" s="600"/>
      <c r="O90" s="273"/>
      <c r="P90" s="600"/>
      <c r="Q90" s="600"/>
      <c r="R90" s="600"/>
      <c r="S90" s="600"/>
      <c r="T90" s="600"/>
      <c r="U90" s="600"/>
      <c r="V90" s="600"/>
      <c r="W90" s="600"/>
      <c r="X90" s="600"/>
      <c r="Y90" s="273"/>
      <c r="Z90" s="600"/>
      <c r="AA90" s="600"/>
      <c r="AB90" s="600"/>
      <c r="AC90" s="600"/>
      <c r="AD90" s="600"/>
      <c r="AE90" s="600"/>
      <c r="AF90" s="600"/>
      <c r="AG90" s="600"/>
      <c r="AH90" s="600"/>
      <c r="AI90" s="273"/>
      <c r="AJ90" s="600"/>
      <c r="AK90" s="600"/>
      <c r="AL90" s="600"/>
      <c r="AM90" s="600"/>
      <c r="AN90" s="600"/>
      <c r="AO90" s="600"/>
      <c r="AP90" s="600"/>
      <c r="AQ90" s="600"/>
      <c r="AR90" s="600"/>
      <c r="AS90" s="273"/>
      <c r="AT90" s="600"/>
      <c r="AU90" s="600"/>
      <c r="AV90" s="600"/>
      <c r="AW90" s="600"/>
      <c r="AX90" s="600"/>
      <c r="AY90" s="600"/>
      <c r="AZ90" s="600"/>
      <c r="BA90" s="600"/>
      <c r="BB90" s="600"/>
      <c r="BC90" s="273"/>
      <c r="BD90" s="600"/>
      <c r="BE90" s="600"/>
      <c r="BF90" s="600"/>
      <c r="BG90" s="600"/>
      <c r="BH90" s="600"/>
      <c r="BI90" s="600"/>
      <c r="BJ90" s="600"/>
      <c r="BK90" s="600"/>
      <c r="BL90" s="600"/>
      <c r="BM90" s="273"/>
      <c r="BN90" s="600"/>
      <c r="BO90" s="600"/>
      <c r="BP90" s="600"/>
      <c r="BQ90" s="600"/>
      <c r="BR90" s="600"/>
      <c r="BS90" s="600"/>
      <c r="BT90" s="600"/>
      <c r="BU90" s="600"/>
      <c r="BV90" s="600"/>
      <c r="BW90" s="273"/>
      <c r="BX90" s="600"/>
      <c r="BY90" s="600"/>
      <c r="BZ90" s="600"/>
      <c r="CA90" s="600"/>
      <c r="CB90" s="600"/>
      <c r="CC90" s="600"/>
      <c r="CD90" s="600"/>
      <c r="CE90" s="600"/>
      <c r="CF90" s="600"/>
      <c r="CG90" s="273"/>
      <c r="CH90" s="600"/>
      <c r="CI90" s="600"/>
      <c r="CJ90" s="600"/>
      <c r="CK90" s="600"/>
      <c r="CL90" s="600"/>
      <c r="CM90" s="600"/>
      <c r="CN90" s="600"/>
      <c r="CO90" s="600"/>
      <c r="CP90" s="600"/>
      <c r="CQ90" s="273"/>
      <c r="CR90" s="600"/>
      <c r="CS90" s="600"/>
      <c r="CT90" s="600"/>
      <c r="CU90" s="600"/>
      <c r="CV90" s="600"/>
      <c r="CW90" s="600"/>
      <c r="CX90" s="600"/>
      <c r="CY90" s="600"/>
      <c r="CZ90" s="600"/>
      <c r="DA90" s="273"/>
      <c r="DB90" s="600"/>
      <c r="DC90" s="600"/>
      <c r="DD90" s="600"/>
      <c r="DE90" s="600"/>
      <c r="DF90" s="600"/>
      <c r="DG90" s="600"/>
      <c r="DH90" s="600"/>
      <c r="DI90" s="600"/>
      <c r="DJ90" s="600"/>
      <c r="DK90" s="600"/>
      <c r="DL90" s="600"/>
      <c r="DM90" s="600"/>
      <c r="DN90" s="600"/>
      <c r="DO90" s="600"/>
      <c r="DP90" s="600"/>
      <c r="DQ90" s="600"/>
      <c r="DR90" s="600"/>
      <c r="DS90" s="600"/>
      <c r="DT90" s="600"/>
      <c r="DU90" s="600"/>
      <c r="DV90" s="600"/>
      <c r="DW90" s="600"/>
      <c r="DX90" s="600"/>
      <c r="DY90" s="600"/>
      <c r="DZ90" s="600"/>
      <c r="EA90" s="600"/>
      <c r="EB90" s="600"/>
      <c r="EC90" s="600"/>
      <c r="ED90" s="600"/>
      <c r="EE90" s="600"/>
      <c r="EF90" s="600"/>
      <c r="EG90" s="600"/>
      <c r="EH90" s="600"/>
    </row>
    <row r="91" spans="1:138" ht="18" customHeight="1" x14ac:dyDescent="0.2">
      <c r="A91" s="57"/>
      <c r="B91" s="390"/>
      <c r="C91" s="684"/>
      <c r="D91" s="684"/>
      <c r="E91" s="684"/>
      <c r="F91" s="60"/>
      <c r="G91" s="57"/>
      <c r="H91" s="60"/>
      <c r="I91" s="179"/>
      <c r="J91" s="181"/>
      <c r="K91" s="599" t="str">
        <f t="shared" ref="K91:AP91" si="91">K4</f>
        <v>UNIT 1</v>
      </c>
      <c r="L91" s="599" t="str">
        <f t="shared" si="91"/>
        <v>UNIT 2</v>
      </c>
      <c r="M91" s="599" t="str">
        <f t="shared" si="91"/>
        <v>UNIT 3</v>
      </c>
      <c r="N91" s="599" t="str">
        <f t="shared" si="91"/>
        <v>UNIT 4</v>
      </c>
      <c r="O91" s="599" t="str">
        <f t="shared" si="91"/>
        <v>UNIT 5</v>
      </c>
      <c r="P91" s="599" t="str">
        <f t="shared" si="91"/>
        <v>UNIT 6</v>
      </c>
      <c r="Q91" s="599" t="str">
        <f t="shared" si="91"/>
        <v>UNIT 7</v>
      </c>
      <c r="R91" s="599" t="str">
        <f t="shared" si="91"/>
        <v>UNIT 8</v>
      </c>
      <c r="S91" s="599" t="str">
        <f t="shared" si="91"/>
        <v>UNIT 9</v>
      </c>
      <c r="T91" s="599" t="str">
        <f t="shared" si="91"/>
        <v>UNIT 10</v>
      </c>
      <c r="U91" s="599" t="str">
        <f t="shared" si="91"/>
        <v>UNIT 11</v>
      </c>
      <c r="V91" s="599" t="str">
        <f t="shared" si="91"/>
        <v>UNIT 12</v>
      </c>
      <c r="W91" s="599" t="str">
        <f t="shared" si="91"/>
        <v>UNIT 13</v>
      </c>
      <c r="X91" s="599" t="str">
        <f t="shared" si="91"/>
        <v>UNIT 14</v>
      </c>
      <c r="Y91" s="599" t="str">
        <f t="shared" si="91"/>
        <v>UNIT 15</v>
      </c>
      <c r="Z91" s="599" t="str">
        <f t="shared" si="91"/>
        <v>UNIT 16</v>
      </c>
      <c r="AA91" s="599" t="str">
        <f t="shared" si="91"/>
        <v>UNIT 17</v>
      </c>
      <c r="AB91" s="599" t="str">
        <f t="shared" si="91"/>
        <v>UNIT 18</v>
      </c>
      <c r="AC91" s="599" t="str">
        <f t="shared" si="91"/>
        <v>UNIT 19</v>
      </c>
      <c r="AD91" s="599" t="str">
        <f t="shared" si="91"/>
        <v>UNIT 20</v>
      </c>
      <c r="AE91" s="599" t="str">
        <f t="shared" si="91"/>
        <v>UNIT 21</v>
      </c>
      <c r="AF91" s="599" t="str">
        <f t="shared" si="91"/>
        <v>UNIT 22</v>
      </c>
      <c r="AG91" s="599" t="str">
        <f t="shared" si="91"/>
        <v>UNIT 23</v>
      </c>
      <c r="AH91" s="599" t="str">
        <f t="shared" si="91"/>
        <v>UNIT 24</v>
      </c>
      <c r="AI91" s="599" t="str">
        <f t="shared" si="91"/>
        <v>UNIT 25</v>
      </c>
      <c r="AJ91" s="599" t="str">
        <f t="shared" si="91"/>
        <v>UNIT 26</v>
      </c>
      <c r="AK91" s="599" t="str">
        <f t="shared" si="91"/>
        <v>UNIT 27</v>
      </c>
      <c r="AL91" s="599" t="str">
        <f t="shared" si="91"/>
        <v>UNIT 28</v>
      </c>
      <c r="AM91" s="599" t="str">
        <f t="shared" si="91"/>
        <v>UNIT 29</v>
      </c>
      <c r="AN91" s="599" t="str">
        <f t="shared" si="91"/>
        <v>UNIT 30</v>
      </c>
      <c r="AO91" s="599" t="str">
        <f t="shared" si="91"/>
        <v>UNIT 31</v>
      </c>
      <c r="AP91" s="599" t="str">
        <f t="shared" si="91"/>
        <v>UNIT 32</v>
      </c>
      <c r="AQ91" s="599" t="str">
        <f t="shared" ref="AQ91:BV91" si="92">AQ4</f>
        <v>UNIT 33</v>
      </c>
      <c r="AR91" s="599" t="str">
        <f t="shared" si="92"/>
        <v>UNIT 34</v>
      </c>
      <c r="AS91" s="599" t="str">
        <f t="shared" si="92"/>
        <v>UNIT 35</v>
      </c>
      <c r="AT91" s="599" t="str">
        <f t="shared" si="92"/>
        <v>UNIT 36</v>
      </c>
      <c r="AU91" s="599" t="str">
        <f t="shared" si="92"/>
        <v>UNIT 37</v>
      </c>
      <c r="AV91" s="599" t="str">
        <f t="shared" si="92"/>
        <v>UNIT 38</v>
      </c>
      <c r="AW91" s="599" t="str">
        <f t="shared" si="92"/>
        <v>UNIT 39</v>
      </c>
      <c r="AX91" s="599" t="str">
        <f t="shared" si="92"/>
        <v>UNIT 40</v>
      </c>
      <c r="AY91" s="599" t="str">
        <f t="shared" si="92"/>
        <v>UNIT 41</v>
      </c>
      <c r="AZ91" s="599" t="str">
        <f t="shared" si="92"/>
        <v>UNIT 42</v>
      </c>
      <c r="BA91" s="599" t="str">
        <f t="shared" si="92"/>
        <v>UNIT 43</v>
      </c>
      <c r="BB91" s="599" t="str">
        <f t="shared" si="92"/>
        <v>UNIT 44</v>
      </c>
      <c r="BC91" s="599" t="str">
        <f t="shared" si="92"/>
        <v>UNIT 45</v>
      </c>
      <c r="BD91" s="599" t="str">
        <f t="shared" si="92"/>
        <v>UNIT 46</v>
      </c>
      <c r="BE91" s="599" t="str">
        <f t="shared" si="92"/>
        <v>UNIT 47</v>
      </c>
      <c r="BF91" s="599" t="str">
        <f t="shared" si="92"/>
        <v>UNIT 48</v>
      </c>
      <c r="BG91" s="599" t="str">
        <f t="shared" si="92"/>
        <v>UNIT 49</v>
      </c>
      <c r="BH91" s="599" t="str">
        <f t="shared" si="92"/>
        <v>UNIT 50</v>
      </c>
      <c r="BI91" s="599" t="str">
        <f t="shared" si="92"/>
        <v>UNIT 51</v>
      </c>
      <c r="BJ91" s="599" t="str">
        <f t="shared" si="92"/>
        <v>UNIT 52</v>
      </c>
      <c r="BK91" s="599" t="str">
        <f t="shared" si="92"/>
        <v>UNIT 53</v>
      </c>
      <c r="BL91" s="599" t="str">
        <f t="shared" si="92"/>
        <v>UNIT 54</v>
      </c>
      <c r="BM91" s="599" t="str">
        <f t="shared" si="92"/>
        <v>UNIT 55</v>
      </c>
      <c r="BN91" s="599" t="str">
        <f t="shared" si="92"/>
        <v>UNIT 56</v>
      </c>
      <c r="BO91" s="599" t="str">
        <f t="shared" si="92"/>
        <v>UNIT 57</v>
      </c>
      <c r="BP91" s="599" t="str">
        <f t="shared" si="92"/>
        <v>UNIT 58</v>
      </c>
      <c r="BQ91" s="599" t="str">
        <f t="shared" si="92"/>
        <v>UNIT 59</v>
      </c>
      <c r="BR91" s="599" t="str">
        <f t="shared" si="92"/>
        <v>UNIT 60</v>
      </c>
      <c r="BS91" s="599" t="str">
        <f t="shared" si="92"/>
        <v>UNIT 61</v>
      </c>
      <c r="BT91" s="599" t="str">
        <f t="shared" si="92"/>
        <v>UNIT 62</v>
      </c>
      <c r="BU91" s="599" t="str">
        <f t="shared" si="92"/>
        <v>UNIT 63</v>
      </c>
      <c r="BV91" s="599" t="str">
        <f t="shared" si="92"/>
        <v>UNIT 64</v>
      </c>
      <c r="BW91" s="599" t="str">
        <f t="shared" ref="BW91:DF91" si="93">BW4</f>
        <v>UNIT 65</v>
      </c>
      <c r="BX91" s="599" t="str">
        <f t="shared" si="93"/>
        <v>UNIT 66</v>
      </c>
      <c r="BY91" s="599" t="str">
        <f t="shared" si="93"/>
        <v>UNIT 67</v>
      </c>
      <c r="BZ91" s="599" t="str">
        <f t="shared" si="93"/>
        <v>UNIT 68</v>
      </c>
      <c r="CA91" s="599" t="str">
        <f t="shared" si="93"/>
        <v>UNIT 69</v>
      </c>
      <c r="CB91" s="599" t="str">
        <f t="shared" si="93"/>
        <v>UNIT 70</v>
      </c>
      <c r="CC91" s="599" t="str">
        <f t="shared" si="93"/>
        <v>UNIT 71</v>
      </c>
      <c r="CD91" s="599" t="str">
        <f t="shared" si="93"/>
        <v>UNIT 72</v>
      </c>
      <c r="CE91" s="599" t="str">
        <f t="shared" si="93"/>
        <v>UNIT 73</v>
      </c>
      <c r="CF91" s="599" t="str">
        <f t="shared" si="93"/>
        <v>UNIT 74</v>
      </c>
      <c r="CG91" s="599" t="str">
        <f t="shared" si="93"/>
        <v>UNIT 75</v>
      </c>
      <c r="CH91" s="599" t="str">
        <f t="shared" si="93"/>
        <v>UNIT 76</v>
      </c>
      <c r="CI91" s="599" t="str">
        <f t="shared" si="93"/>
        <v>UNIT 77</v>
      </c>
      <c r="CJ91" s="599" t="str">
        <f t="shared" si="93"/>
        <v>UNIT 78</v>
      </c>
      <c r="CK91" s="599" t="str">
        <f t="shared" si="93"/>
        <v>UNIT 79</v>
      </c>
      <c r="CL91" s="599" t="str">
        <f t="shared" si="93"/>
        <v>UNIT 80</v>
      </c>
      <c r="CM91" s="599" t="str">
        <f t="shared" si="93"/>
        <v>UNIT 81</v>
      </c>
      <c r="CN91" s="599" t="str">
        <f t="shared" si="93"/>
        <v>UNIT 82</v>
      </c>
      <c r="CO91" s="599" t="str">
        <f t="shared" si="93"/>
        <v>UNIT 83</v>
      </c>
      <c r="CP91" s="599" t="str">
        <f t="shared" si="93"/>
        <v>UNIT 84</v>
      </c>
      <c r="CQ91" s="599" t="str">
        <f t="shared" si="93"/>
        <v>UNIT 85</v>
      </c>
      <c r="CR91" s="599" t="str">
        <f t="shared" si="93"/>
        <v>UNIT 86</v>
      </c>
      <c r="CS91" s="599" t="str">
        <f t="shared" si="93"/>
        <v>UNIT 87</v>
      </c>
      <c r="CT91" s="599" t="str">
        <f t="shared" si="93"/>
        <v>UNIT 88</v>
      </c>
      <c r="CU91" s="599" t="str">
        <f t="shared" si="93"/>
        <v>UNIT 89</v>
      </c>
      <c r="CV91" s="599" t="str">
        <f t="shared" si="93"/>
        <v>UNIT 90</v>
      </c>
      <c r="CW91" s="599" t="str">
        <f t="shared" si="93"/>
        <v>UNIT 91</v>
      </c>
      <c r="CX91" s="599" t="str">
        <f t="shared" si="93"/>
        <v>UNIT 92</v>
      </c>
      <c r="CY91" s="599" t="str">
        <f t="shared" si="93"/>
        <v>UNIT 93</v>
      </c>
      <c r="CZ91" s="599" t="str">
        <f t="shared" si="93"/>
        <v>UNIT 94</v>
      </c>
      <c r="DA91" s="599" t="str">
        <f t="shared" si="93"/>
        <v>UNIT 95</v>
      </c>
      <c r="DB91" s="599" t="str">
        <f t="shared" si="93"/>
        <v>UNIT 96</v>
      </c>
      <c r="DC91" s="599" t="str">
        <f t="shared" si="93"/>
        <v>UNIT 97</v>
      </c>
      <c r="DD91" s="599" t="str">
        <f t="shared" si="93"/>
        <v>UNIT 98</v>
      </c>
      <c r="DE91" s="599" t="str">
        <f t="shared" si="93"/>
        <v>UNIT 99</v>
      </c>
      <c r="DF91" s="599" t="str">
        <f t="shared" si="93"/>
        <v>UNIT 100</v>
      </c>
      <c r="DG91" s="299"/>
      <c r="DH91" s="299"/>
      <c r="DI91" s="299"/>
      <c r="DJ91" s="299"/>
      <c r="DK91" s="299"/>
      <c r="DL91" s="299"/>
      <c r="DM91" s="299"/>
      <c r="DN91" s="299"/>
      <c r="DO91" s="299"/>
      <c r="DP91" s="299"/>
      <c r="DQ91" s="299"/>
      <c r="DR91" s="299"/>
      <c r="DS91" s="299"/>
      <c r="DT91" s="299"/>
      <c r="DU91" s="299"/>
      <c r="DV91" s="299"/>
      <c r="DW91" s="299"/>
      <c r="DX91" s="299"/>
      <c r="DY91" s="299"/>
      <c r="DZ91" s="299"/>
      <c r="EA91" s="299"/>
      <c r="EB91" s="299"/>
      <c r="EC91" s="299"/>
      <c r="ED91" s="299"/>
      <c r="EE91" s="299"/>
      <c r="EF91" s="299"/>
      <c r="EG91" s="299"/>
      <c r="EH91" s="299"/>
    </row>
    <row r="92" spans="1:138" ht="23" customHeight="1" x14ac:dyDescent="0.2">
      <c r="A92" s="57"/>
      <c r="B92" s="493" t="str">
        <f>Weighting!C23</f>
        <v>EN 11.0</v>
      </c>
      <c r="C92" s="685" t="s">
        <v>314</v>
      </c>
      <c r="D92" s="685"/>
      <c r="E92" s="685"/>
      <c r="F92" s="499" t="s">
        <v>246</v>
      </c>
      <c r="G92" s="57"/>
      <c r="H92" s="57">
        <f>H94*$G$134</f>
        <v>0</v>
      </c>
      <c r="I92" s="60"/>
      <c r="J92" s="181"/>
      <c r="K92" s="276">
        <f t="shared" ref="K92:AP92" si="94">K94*$G$134</f>
        <v>0</v>
      </c>
      <c r="L92" s="276">
        <f t="shared" si="94"/>
        <v>0</v>
      </c>
      <c r="M92" s="276">
        <f t="shared" si="94"/>
        <v>0</v>
      </c>
      <c r="N92" s="276">
        <f t="shared" si="94"/>
        <v>0</v>
      </c>
      <c r="O92" s="276">
        <f t="shared" si="94"/>
        <v>0</v>
      </c>
      <c r="P92" s="276">
        <f t="shared" si="94"/>
        <v>0</v>
      </c>
      <c r="Q92" s="276">
        <f t="shared" si="94"/>
        <v>0</v>
      </c>
      <c r="R92" s="276">
        <f t="shared" si="94"/>
        <v>0</v>
      </c>
      <c r="S92" s="276">
        <f t="shared" si="94"/>
        <v>0</v>
      </c>
      <c r="T92" s="276">
        <f t="shared" si="94"/>
        <v>0</v>
      </c>
      <c r="U92" s="276">
        <f t="shared" si="94"/>
        <v>0</v>
      </c>
      <c r="V92" s="276">
        <f t="shared" si="94"/>
        <v>0</v>
      </c>
      <c r="W92" s="276">
        <f t="shared" si="94"/>
        <v>0</v>
      </c>
      <c r="X92" s="276">
        <f t="shared" si="94"/>
        <v>0</v>
      </c>
      <c r="Y92" s="276">
        <f t="shared" si="94"/>
        <v>0</v>
      </c>
      <c r="Z92" s="276">
        <f t="shared" si="94"/>
        <v>0</v>
      </c>
      <c r="AA92" s="276">
        <f t="shared" si="94"/>
        <v>0</v>
      </c>
      <c r="AB92" s="276">
        <f t="shared" si="94"/>
        <v>0</v>
      </c>
      <c r="AC92" s="276">
        <f t="shared" si="94"/>
        <v>0</v>
      </c>
      <c r="AD92" s="276">
        <f t="shared" si="94"/>
        <v>0</v>
      </c>
      <c r="AE92" s="276">
        <f t="shared" si="94"/>
        <v>0</v>
      </c>
      <c r="AF92" s="276">
        <f t="shared" si="94"/>
        <v>0</v>
      </c>
      <c r="AG92" s="276">
        <f t="shared" si="94"/>
        <v>0</v>
      </c>
      <c r="AH92" s="276">
        <f t="shared" si="94"/>
        <v>0</v>
      </c>
      <c r="AI92" s="276">
        <f t="shared" si="94"/>
        <v>0</v>
      </c>
      <c r="AJ92" s="276">
        <f t="shared" si="94"/>
        <v>0</v>
      </c>
      <c r="AK92" s="276">
        <f t="shared" si="94"/>
        <v>0</v>
      </c>
      <c r="AL92" s="276">
        <f t="shared" si="94"/>
        <v>0</v>
      </c>
      <c r="AM92" s="276">
        <f t="shared" si="94"/>
        <v>0</v>
      </c>
      <c r="AN92" s="276">
        <f t="shared" si="94"/>
        <v>0</v>
      </c>
      <c r="AO92" s="276">
        <f t="shared" si="94"/>
        <v>0</v>
      </c>
      <c r="AP92" s="276">
        <f t="shared" si="94"/>
        <v>0</v>
      </c>
      <c r="AQ92" s="276">
        <f t="shared" ref="AQ92:BV92" si="95">AQ94*$G$134</f>
        <v>0</v>
      </c>
      <c r="AR92" s="276">
        <f t="shared" si="95"/>
        <v>0</v>
      </c>
      <c r="AS92" s="276">
        <f t="shared" si="95"/>
        <v>0</v>
      </c>
      <c r="AT92" s="276">
        <f t="shared" si="95"/>
        <v>0</v>
      </c>
      <c r="AU92" s="276">
        <f t="shared" si="95"/>
        <v>0</v>
      </c>
      <c r="AV92" s="276">
        <f t="shared" si="95"/>
        <v>0</v>
      </c>
      <c r="AW92" s="276">
        <f t="shared" si="95"/>
        <v>0</v>
      </c>
      <c r="AX92" s="276">
        <f t="shared" si="95"/>
        <v>0</v>
      </c>
      <c r="AY92" s="276">
        <f t="shared" si="95"/>
        <v>0</v>
      </c>
      <c r="AZ92" s="276">
        <f t="shared" si="95"/>
        <v>0</v>
      </c>
      <c r="BA92" s="276">
        <f t="shared" si="95"/>
        <v>0</v>
      </c>
      <c r="BB92" s="276">
        <f t="shared" si="95"/>
        <v>0</v>
      </c>
      <c r="BC92" s="276">
        <f t="shared" si="95"/>
        <v>0</v>
      </c>
      <c r="BD92" s="276">
        <f t="shared" si="95"/>
        <v>0</v>
      </c>
      <c r="BE92" s="276">
        <f t="shared" si="95"/>
        <v>0</v>
      </c>
      <c r="BF92" s="276">
        <f t="shared" si="95"/>
        <v>0</v>
      </c>
      <c r="BG92" s="276">
        <f t="shared" si="95"/>
        <v>0</v>
      </c>
      <c r="BH92" s="276">
        <f t="shared" si="95"/>
        <v>0</v>
      </c>
      <c r="BI92" s="276">
        <f t="shared" si="95"/>
        <v>0</v>
      </c>
      <c r="BJ92" s="276">
        <f t="shared" si="95"/>
        <v>0</v>
      </c>
      <c r="BK92" s="276">
        <f t="shared" si="95"/>
        <v>0</v>
      </c>
      <c r="BL92" s="276">
        <f t="shared" si="95"/>
        <v>0</v>
      </c>
      <c r="BM92" s="276">
        <f t="shared" si="95"/>
        <v>0</v>
      </c>
      <c r="BN92" s="276">
        <f t="shared" si="95"/>
        <v>0</v>
      </c>
      <c r="BO92" s="276">
        <f t="shared" si="95"/>
        <v>0</v>
      </c>
      <c r="BP92" s="276">
        <f t="shared" si="95"/>
        <v>0</v>
      </c>
      <c r="BQ92" s="276">
        <f t="shared" si="95"/>
        <v>0</v>
      </c>
      <c r="BR92" s="276">
        <f t="shared" si="95"/>
        <v>0</v>
      </c>
      <c r="BS92" s="276">
        <f t="shared" si="95"/>
        <v>0</v>
      </c>
      <c r="BT92" s="276">
        <f t="shared" si="95"/>
        <v>0</v>
      </c>
      <c r="BU92" s="276">
        <f t="shared" si="95"/>
        <v>0</v>
      </c>
      <c r="BV92" s="276">
        <f t="shared" si="95"/>
        <v>0</v>
      </c>
      <c r="BW92" s="276">
        <f t="shared" ref="BW92:DF92" si="96">BW94*$G$134</f>
        <v>0</v>
      </c>
      <c r="BX92" s="276">
        <f t="shared" si="96"/>
        <v>0</v>
      </c>
      <c r="BY92" s="276">
        <f t="shared" si="96"/>
        <v>0</v>
      </c>
      <c r="BZ92" s="276">
        <f t="shared" si="96"/>
        <v>0</v>
      </c>
      <c r="CA92" s="276">
        <f t="shared" si="96"/>
        <v>0</v>
      </c>
      <c r="CB92" s="276">
        <f t="shared" si="96"/>
        <v>0</v>
      </c>
      <c r="CC92" s="276">
        <f t="shared" si="96"/>
        <v>0</v>
      </c>
      <c r="CD92" s="276">
        <f t="shared" si="96"/>
        <v>0</v>
      </c>
      <c r="CE92" s="276">
        <f t="shared" si="96"/>
        <v>0</v>
      </c>
      <c r="CF92" s="276">
        <f t="shared" si="96"/>
        <v>0</v>
      </c>
      <c r="CG92" s="276">
        <f t="shared" si="96"/>
        <v>0</v>
      </c>
      <c r="CH92" s="276">
        <f t="shared" si="96"/>
        <v>0</v>
      </c>
      <c r="CI92" s="276">
        <f t="shared" si="96"/>
        <v>0</v>
      </c>
      <c r="CJ92" s="276">
        <f t="shared" si="96"/>
        <v>0</v>
      </c>
      <c r="CK92" s="276">
        <f t="shared" si="96"/>
        <v>0</v>
      </c>
      <c r="CL92" s="276">
        <f t="shared" si="96"/>
        <v>0</v>
      </c>
      <c r="CM92" s="276">
        <f t="shared" si="96"/>
        <v>0</v>
      </c>
      <c r="CN92" s="276">
        <f t="shared" si="96"/>
        <v>0</v>
      </c>
      <c r="CO92" s="276">
        <f t="shared" si="96"/>
        <v>0</v>
      </c>
      <c r="CP92" s="276">
        <f t="shared" si="96"/>
        <v>0</v>
      </c>
      <c r="CQ92" s="276">
        <f t="shared" si="96"/>
        <v>0</v>
      </c>
      <c r="CR92" s="276">
        <f t="shared" si="96"/>
        <v>0</v>
      </c>
      <c r="CS92" s="276">
        <f t="shared" si="96"/>
        <v>0</v>
      </c>
      <c r="CT92" s="276">
        <f t="shared" si="96"/>
        <v>0</v>
      </c>
      <c r="CU92" s="276">
        <f t="shared" si="96"/>
        <v>0</v>
      </c>
      <c r="CV92" s="276">
        <f t="shared" si="96"/>
        <v>0</v>
      </c>
      <c r="CW92" s="276">
        <f t="shared" si="96"/>
        <v>0</v>
      </c>
      <c r="CX92" s="276">
        <f t="shared" si="96"/>
        <v>0</v>
      </c>
      <c r="CY92" s="276">
        <f t="shared" si="96"/>
        <v>0</v>
      </c>
      <c r="CZ92" s="276">
        <f t="shared" si="96"/>
        <v>0</v>
      </c>
      <c r="DA92" s="276">
        <f t="shared" si="96"/>
        <v>0</v>
      </c>
      <c r="DB92" s="276">
        <f t="shared" si="96"/>
        <v>0</v>
      </c>
      <c r="DC92" s="276">
        <f t="shared" si="96"/>
        <v>0</v>
      </c>
      <c r="DD92" s="276">
        <f t="shared" si="96"/>
        <v>0</v>
      </c>
      <c r="DE92" s="276">
        <f t="shared" si="96"/>
        <v>0</v>
      </c>
      <c r="DF92" s="276">
        <f t="shared" si="96"/>
        <v>0</v>
      </c>
    </row>
    <row r="93" spans="1:138" ht="5.25" customHeight="1" x14ac:dyDescent="0.2">
      <c r="A93" s="57"/>
      <c r="B93" s="390"/>
      <c r="C93" s="686" t="s">
        <v>211</v>
      </c>
      <c r="D93" s="686"/>
      <c r="E93" s="686"/>
      <c r="F93" s="687">
        <f>G93+G94</f>
        <v>0</v>
      </c>
      <c r="G93" s="90">
        <f>Location!L101</f>
        <v>0</v>
      </c>
      <c r="H93" s="66"/>
      <c r="I93" s="66"/>
      <c r="J93" s="181"/>
      <c r="K93" s="175"/>
      <c r="L93" s="176"/>
      <c r="M93" s="176"/>
      <c r="N93" s="176"/>
      <c r="U93" s="175"/>
      <c r="V93" s="176"/>
      <c r="W93" s="176"/>
      <c r="X93" s="176"/>
      <c r="Y93" s="85"/>
      <c r="AE93" s="175"/>
      <c r="AF93" s="176"/>
      <c r="AG93" s="176"/>
      <c r="AH93" s="176"/>
      <c r="AI93" s="85"/>
      <c r="AO93" s="175"/>
      <c r="AP93" s="176"/>
      <c r="AQ93" s="176"/>
      <c r="AR93" s="176"/>
      <c r="AS93" s="85"/>
      <c r="AY93" s="175"/>
      <c r="AZ93" s="176"/>
      <c r="BA93" s="176"/>
      <c r="BB93" s="176"/>
      <c r="BC93" s="85"/>
      <c r="BI93" s="175"/>
      <c r="BJ93" s="176"/>
      <c r="BK93" s="176"/>
      <c r="BL93" s="176"/>
      <c r="BM93" s="85"/>
      <c r="BS93" s="175"/>
      <c r="BT93" s="176"/>
      <c r="BU93" s="176"/>
      <c r="BV93" s="176"/>
      <c r="BW93" s="85"/>
      <c r="CC93" s="175"/>
      <c r="CD93" s="176"/>
      <c r="CE93" s="176"/>
      <c r="CF93" s="176"/>
      <c r="CG93" s="85"/>
      <c r="CM93" s="175"/>
      <c r="CN93" s="176"/>
      <c r="CO93" s="176"/>
      <c r="CP93" s="176"/>
      <c r="CQ93" s="85"/>
      <c r="CW93" s="175"/>
      <c r="CX93" s="176"/>
      <c r="CY93" s="176"/>
      <c r="CZ93" s="176"/>
      <c r="DA93" s="85"/>
    </row>
    <row r="94" spans="1:138" ht="30" customHeight="1" x14ac:dyDescent="0.2">
      <c r="A94" s="57"/>
      <c r="B94" s="390"/>
      <c r="C94" s="686"/>
      <c r="D94" s="686"/>
      <c r="E94" s="686"/>
      <c r="F94" s="687"/>
      <c r="G94" s="90">
        <f>Location!L106</f>
        <v>0</v>
      </c>
      <c r="H94" s="160">
        <f>I94</f>
        <v>0</v>
      </c>
      <c r="I94" s="109">
        <f>F93/1070*100</f>
        <v>0</v>
      </c>
      <c r="J94" s="181"/>
      <c r="K94" s="278">
        <f t="shared" ref="K94:T94" si="97">$I$94</f>
        <v>0</v>
      </c>
      <c r="L94" s="278">
        <f t="shared" si="97"/>
        <v>0</v>
      </c>
      <c r="M94" s="278">
        <f t="shared" si="97"/>
        <v>0</v>
      </c>
      <c r="N94" s="278">
        <f t="shared" si="97"/>
        <v>0</v>
      </c>
      <c r="O94" s="278">
        <f t="shared" si="97"/>
        <v>0</v>
      </c>
      <c r="P94" s="278">
        <f t="shared" si="97"/>
        <v>0</v>
      </c>
      <c r="Q94" s="278">
        <f t="shared" si="97"/>
        <v>0</v>
      </c>
      <c r="R94" s="278">
        <f t="shared" si="97"/>
        <v>0</v>
      </c>
      <c r="S94" s="278">
        <f t="shared" si="97"/>
        <v>0</v>
      </c>
      <c r="T94" s="278">
        <f t="shared" si="97"/>
        <v>0</v>
      </c>
      <c r="U94" s="278">
        <f t="shared" ref="U94:CF94" si="98">$I$94</f>
        <v>0</v>
      </c>
      <c r="V94" s="278">
        <f t="shared" si="98"/>
        <v>0</v>
      </c>
      <c r="W94" s="278">
        <f t="shared" si="98"/>
        <v>0</v>
      </c>
      <c r="X94" s="278">
        <f t="shared" si="98"/>
        <v>0</v>
      </c>
      <c r="Y94" s="278">
        <f t="shared" si="98"/>
        <v>0</v>
      </c>
      <c r="Z94" s="278">
        <f t="shared" si="98"/>
        <v>0</v>
      </c>
      <c r="AA94" s="278">
        <f t="shared" si="98"/>
        <v>0</v>
      </c>
      <c r="AB94" s="278">
        <f t="shared" si="98"/>
        <v>0</v>
      </c>
      <c r="AC94" s="278">
        <f t="shared" si="98"/>
        <v>0</v>
      </c>
      <c r="AD94" s="278">
        <f t="shared" si="98"/>
        <v>0</v>
      </c>
      <c r="AE94" s="278">
        <f t="shared" si="98"/>
        <v>0</v>
      </c>
      <c r="AF94" s="278">
        <f t="shared" si="98"/>
        <v>0</v>
      </c>
      <c r="AG94" s="278">
        <f t="shared" si="98"/>
        <v>0</v>
      </c>
      <c r="AH94" s="278">
        <f t="shared" si="98"/>
        <v>0</v>
      </c>
      <c r="AI94" s="278">
        <f t="shared" si="98"/>
        <v>0</v>
      </c>
      <c r="AJ94" s="278">
        <f t="shared" si="98"/>
        <v>0</v>
      </c>
      <c r="AK94" s="278">
        <f t="shared" si="98"/>
        <v>0</v>
      </c>
      <c r="AL94" s="278">
        <f t="shared" si="98"/>
        <v>0</v>
      </c>
      <c r="AM94" s="278">
        <f t="shared" si="98"/>
        <v>0</v>
      </c>
      <c r="AN94" s="278">
        <f t="shared" si="98"/>
        <v>0</v>
      </c>
      <c r="AO94" s="278">
        <f t="shared" si="98"/>
        <v>0</v>
      </c>
      <c r="AP94" s="278">
        <f t="shared" si="98"/>
        <v>0</v>
      </c>
      <c r="AQ94" s="278">
        <f t="shared" si="98"/>
        <v>0</v>
      </c>
      <c r="AR94" s="278">
        <f t="shared" si="98"/>
        <v>0</v>
      </c>
      <c r="AS94" s="278">
        <f t="shared" si="98"/>
        <v>0</v>
      </c>
      <c r="AT94" s="278">
        <f t="shared" si="98"/>
        <v>0</v>
      </c>
      <c r="AU94" s="278">
        <f t="shared" si="98"/>
        <v>0</v>
      </c>
      <c r="AV94" s="278">
        <f t="shared" si="98"/>
        <v>0</v>
      </c>
      <c r="AW94" s="278">
        <f t="shared" si="98"/>
        <v>0</v>
      </c>
      <c r="AX94" s="278">
        <f t="shared" si="98"/>
        <v>0</v>
      </c>
      <c r="AY94" s="278">
        <f t="shared" si="98"/>
        <v>0</v>
      </c>
      <c r="AZ94" s="278">
        <f t="shared" si="98"/>
        <v>0</v>
      </c>
      <c r="BA94" s="278">
        <f t="shared" si="98"/>
        <v>0</v>
      </c>
      <c r="BB94" s="278">
        <f t="shared" si="98"/>
        <v>0</v>
      </c>
      <c r="BC94" s="278">
        <f t="shared" si="98"/>
        <v>0</v>
      </c>
      <c r="BD94" s="278">
        <f t="shared" si="98"/>
        <v>0</v>
      </c>
      <c r="BE94" s="278">
        <f t="shared" si="98"/>
        <v>0</v>
      </c>
      <c r="BF94" s="278">
        <f t="shared" si="98"/>
        <v>0</v>
      </c>
      <c r="BG94" s="278">
        <f t="shared" si="98"/>
        <v>0</v>
      </c>
      <c r="BH94" s="278">
        <f t="shared" si="98"/>
        <v>0</v>
      </c>
      <c r="BI94" s="278">
        <f t="shared" si="98"/>
        <v>0</v>
      </c>
      <c r="BJ94" s="278">
        <f t="shared" si="98"/>
        <v>0</v>
      </c>
      <c r="BK94" s="278">
        <f t="shared" si="98"/>
        <v>0</v>
      </c>
      <c r="BL94" s="278">
        <f t="shared" si="98"/>
        <v>0</v>
      </c>
      <c r="BM94" s="278">
        <f t="shared" si="98"/>
        <v>0</v>
      </c>
      <c r="BN94" s="278">
        <f t="shared" si="98"/>
        <v>0</v>
      </c>
      <c r="BO94" s="278">
        <f t="shared" si="98"/>
        <v>0</v>
      </c>
      <c r="BP94" s="278">
        <f t="shared" si="98"/>
        <v>0</v>
      </c>
      <c r="BQ94" s="278">
        <f t="shared" si="98"/>
        <v>0</v>
      </c>
      <c r="BR94" s="278">
        <f t="shared" si="98"/>
        <v>0</v>
      </c>
      <c r="BS94" s="278">
        <f t="shared" si="98"/>
        <v>0</v>
      </c>
      <c r="BT94" s="278">
        <f t="shared" si="98"/>
        <v>0</v>
      </c>
      <c r="BU94" s="278">
        <f t="shared" si="98"/>
        <v>0</v>
      </c>
      <c r="BV94" s="278">
        <f t="shared" si="98"/>
        <v>0</v>
      </c>
      <c r="BW94" s="278">
        <f t="shared" si="98"/>
        <v>0</v>
      </c>
      <c r="BX94" s="278">
        <f t="shared" si="98"/>
        <v>0</v>
      </c>
      <c r="BY94" s="278">
        <f t="shared" si="98"/>
        <v>0</v>
      </c>
      <c r="BZ94" s="278">
        <f t="shared" si="98"/>
        <v>0</v>
      </c>
      <c r="CA94" s="278">
        <f t="shared" si="98"/>
        <v>0</v>
      </c>
      <c r="CB94" s="278">
        <f t="shared" si="98"/>
        <v>0</v>
      </c>
      <c r="CC94" s="278">
        <f t="shared" si="98"/>
        <v>0</v>
      </c>
      <c r="CD94" s="278">
        <f t="shared" si="98"/>
        <v>0</v>
      </c>
      <c r="CE94" s="278">
        <f t="shared" si="98"/>
        <v>0</v>
      </c>
      <c r="CF94" s="278">
        <f t="shared" si="98"/>
        <v>0</v>
      </c>
      <c r="CG94" s="278">
        <f t="shared" ref="CG94:DF94" si="99">$I$94</f>
        <v>0</v>
      </c>
      <c r="CH94" s="278">
        <f t="shared" si="99"/>
        <v>0</v>
      </c>
      <c r="CI94" s="278">
        <f t="shared" si="99"/>
        <v>0</v>
      </c>
      <c r="CJ94" s="278">
        <f t="shared" si="99"/>
        <v>0</v>
      </c>
      <c r="CK94" s="278">
        <f t="shared" si="99"/>
        <v>0</v>
      </c>
      <c r="CL94" s="278">
        <f t="shared" si="99"/>
        <v>0</v>
      </c>
      <c r="CM94" s="278">
        <f t="shared" si="99"/>
        <v>0</v>
      </c>
      <c r="CN94" s="278">
        <f t="shared" si="99"/>
        <v>0</v>
      </c>
      <c r="CO94" s="278">
        <f t="shared" si="99"/>
        <v>0</v>
      </c>
      <c r="CP94" s="278">
        <f t="shared" si="99"/>
        <v>0</v>
      </c>
      <c r="CQ94" s="278">
        <f t="shared" si="99"/>
        <v>0</v>
      </c>
      <c r="CR94" s="278">
        <f t="shared" si="99"/>
        <v>0</v>
      </c>
      <c r="CS94" s="278">
        <f t="shared" si="99"/>
        <v>0</v>
      </c>
      <c r="CT94" s="278">
        <f t="shared" si="99"/>
        <v>0</v>
      </c>
      <c r="CU94" s="278">
        <f t="shared" si="99"/>
        <v>0</v>
      </c>
      <c r="CV94" s="278">
        <f t="shared" si="99"/>
        <v>0</v>
      </c>
      <c r="CW94" s="278">
        <f t="shared" si="99"/>
        <v>0</v>
      </c>
      <c r="CX94" s="278">
        <f t="shared" si="99"/>
        <v>0</v>
      </c>
      <c r="CY94" s="278">
        <f t="shared" si="99"/>
        <v>0</v>
      </c>
      <c r="CZ94" s="278">
        <f t="shared" si="99"/>
        <v>0</v>
      </c>
      <c r="DA94" s="278">
        <f t="shared" si="99"/>
        <v>0</v>
      </c>
      <c r="DB94" s="278">
        <f t="shared" si="99"/>
        <v>0</v>
      </c>
      <c r="DC94" s="278">
        <f t="shared" si="99"/>
        <v>0</v>
      </c>
      <c r="DD94" s="278">
        <f t="shared" si="99"/>
        <v>0</v>
      </c>
      <c r="DE94" s="278">
        <f t="shared" si="99"/>
        <v>0</v>
      </c>
      <c r="DF94" s="278">
        <f t="shared" si="99"/>
        <v>0</v>
      </c>
    </row>
    <row r="95" spans="1:138" ht="18" customHeight="1" x14ac:dyDescent="0.2">
      <c r="A95" s="57"/>
      <c r="B95" s="181"/>
      <c r="C95" s="181"/>
      <c r="D95" s="181"/>
      <c r="E95" s="181"/>
      <c r="F95" s="60"/>
      <c r="G95" s="57"/>
      <c r="H95" s="60"/>
      <c r="I95" s="179"/>
      <c r="J95" s="181"/>
      <c r="K95" s="175"/>
      <c r="L95" s="176"/>
      <c r="M95" s="176"/>
      <c r="N95" s="176"/>
      <c r="U95" s="175"/>
      <c r="V95" s="176"/>
      <c r="W95" s="176"/>
      <c r="X95" s="176"/>
      <c r="Y95" s="85"/>
      <c r="AE95" s="175"/>
      <c r="AF95" s="176"/>
      <c r="AG95" s="176"/>
      <c r="AH95" s="176"/>
      <c r="AI95" s="85"/>
      <c r="AO95" s="175"/>
      <c r="AP95" s="176"/>
      <c r="AQ95" s="176"/>
      <c r="AR95" s="176"/>
      <c r="AS95" s="85"/>
      <c r="AY95" s="175"/>
      <c r="AZ95" s="176"/>
      <c r="BA95" s="176"/>
      <c r="BB95" s="176"/>
      <c r="BC95" s="85"/>
      <c r="BI95" s="175"/>
      <c r="BJ95" s="176"/>
      <c r="BK95" s="176"/>
      <c r="BL95" s="176"/>
      <c r="BM95" s="85"/>
      <c r="BS95" s="175"/>
      <c r="BT95" s="176"/>
      <c r="BU95" s="176"/>
      <c r="BV95" s="176"/>
      <c r="BW95" s="85"/>
      <c r="CC95" s="175"/>
      <c r="CD95" s="176"/>
      <c r="CE95" s="176"/>
      <c r="CF95" s="176"/>
      <c r="CG95" s="85"/>
      <c r="CM95" s="175"/>
      <c r="CN95" s="176"/>
      <c r="CO95" s="176"/>
      <c r="CP95" s="176"/>
      <c r="CQ95" s="85"/>
      <c r="CW95" s="175"/>
      <c r="CX95" s="176"/>
      <c r="CY95" s="176"/>
      <c r="CZ95" s="176"/>
      <c r="DA95" s="85"/>
    </row>
    <row r="96" spans="1:138" ht="27" customHeight="1" x14ac:dyDescent="0.2">
      <c r="A96" s="57"/>
      <c r="B96" s="500" t="str">
        <f>Weighting!C24</f>
        <v>EN 12.0</v>
      </c>
      <c r="C96" s="685" t="s">
        <v>199</v>
      </c>
      <c r="D96" s="685"/>
      <c r="E96" s="685"/>
      <c r="F96" s="494"/>
      <c r="G96" s="57"/>
      <c r="H96" s="90">
        <f>$G$135*H100</f>
        <v>0</v>
      </c>
      <c r="I96" s="60"/>
      <c r="J96" s="181"/>
      <c r="K96" s="275">
        <f t="shared" ref="K96:AP96" si="100">$G$135*K100</f>
        <v>0</v>
      </c>
      <c r="L96" s="275">
        <f t="shared" si="100"/>
        <v>0</v>
      </c>
      <c r="M96" s="275">
        <f t="shared" si="100"/>
        <v>0</v>
      </c>
      <c r="N96" s="275">
        <f t="shared" si="100"/>
        <v>0</v>
      </c>
      <c r="O96" s="275">
        <f t="shared" si="100"/>
        <v>0</v>
      </c>
      <c r="P96" s="275">
        <f t="shared" si="100"/>
        <v>0</v>
      </c>
      <c r="Q96" s="275">
        <f t="shared" si="100"/>
        <v>0</v>
      </c>
      <c r="R96" s="275">
        <f t="shared" si="100"/>
        <v>0</v>
      </c>
      <c r="S96" s="275">
        <f t="shared" si="100"/>
        <v>0</v>
      </c>
      <c r="T96" s="275">
        <f t="shared" si="100"/>
        <v>0</v>
      </c>
      <c r="U96" s="275">
        <f t="shared" si="100"/>
        <v>0</v>
      </c>
      <c r="V96" s="275">
        <f t="shared" si="100"/>
        <v>0</v>
      </c>
      <c r="W96" s="275">
        <f t="shared" si="100"/>
        <v>0</v>
      </c>
      <c r="X96" s="275">
        <f t="shared" si="100"/>
        <v>0</v>
      </c>
      <c r="Y96" s="275">
        <f t="shared" si="100"/>
        <v>0</v>
      </c>
      <c r="Z96" s="275">
        <f t="shared" si="100"/>
        <v>0</v>
      </c>
      <c r="AA96" s="275">
        <f t="shared" si="100"/>
        <v>0</v>
      </c>
      <c r="AB96" s="275">
        <f t="shared" si="100"/>
        <v>0</v>
      </c>
      <c r="AC96" s="275">
        <f t="shared" si="100"/>
        <v>0</v>
      </c>
      <c r="AD96" s="275">
        <f t="shared" si="100"/>
        <v>0</v>
      </c>
      <c r="AE96" s="275">
        <f t="shared" si="100"/>
        <v>0</v>
      </c>
      <c r="AF96" s="275">
        <f t="shared" si="100"/>
        <v>0</v>
      </c>
      <c r="AG96" s="275">
        <f t="shared" si="100"/>
        <v>0</v>
      </c>
      <c r="AH96" s="275">
        <f t="shared" si="100"/>
        <v>0</v>
      </c>
      <c r="AI96" s="275">
        <f t="shared" si="100"/>
        <v>0</v>
      </c>
      <c r="AJ96" s="275">
        <f t="shared" si="100"/>
        <v>0</v>
      </c>
      <c r="AK96" s="275">
        <f t="shared" si="100"/>
        <v>0</v>
      </c>
      <c r="AL96" s="275">
        <f t="shared" si="100"/>
        <v>0</v>
      </c>
      <c r="AM96" s="275">
        <f t="shared" si="100"/>
        <v>0</v>
      </c>
      <c r="AN96" s="275">
        <f t="shared" si="100"/>
        <v>0</v>
      </c>
      <c r="AO96" s="275">
        <f t="shared" si="100"/>
        <v>0</v>
      </c>
      <c r="AP96" s="275">
        <f t="shared" si="100"/>
        <v>0</v>
      </c>
      <c r="AQ96" s="275">
        <f t="shared" ref="AQ96:BV96" si="101">$G$135*AQ100</f>
        <v>0</v>
      </c>
      <c r="AR96" s="275">
        <f t="shared" si="101"/>
        <v>0</v>
      </c>
      <c r="AS96" s="275">
        <f t="shared" si="101"/>
        <v>0</v>
      </c>
      <c r="AT96" s="275">
        <f t="shared" si="101"/>
        <v>0</v>
      </c>
      <c r="AU96" s="275">
        <f t="shared" si="101"/>
        <v>0</v>
      </c>
      <c r="AV96" s="275">
        <f t="shared" si="101"/>
        <v>0</v>
      </c>
      <c r="AW96" s="275">
        <f t="shared" si="101"/>
        <v>0</v>
      </c>
      <c r="AX96" s="275">
        <f t="shared" si="101"/>
        <v>0</v>
      </c>
      <c r="AY96" s="275">
        <f t="shared" si="101"/>
        <v>0</v>
      </c>
      <c r="AZ96" s="275">
        <f t="shared" si="101"/>
        <v>0</v>
      </c>
      <c r="BA96" s="275">
        <f t="shared" si="101"/>
        <v>0</v>
      </c>
      <c r="BB96" s="275">
        <f t="shared" si="101"/>
        <v>0</v>
      </c>
      <c r="BC96" s="275">
        <f t="shared" si="101"/>
        <v>0</v>
      </c>
      <c r="BD96" s="275">
        <f t="shared" si="101"/>
        <v>0</v>
      </c>
      <c r="BE96" s="275">
        <f t="shared" si="101"/>
        <v>0</v>
      </c>
      <c r="BF96" s="275">
        <f t="shared" si="101"/>
        <v>0</v>
      </c>
      <c r="BG96" s="275">
        <f t="shared" si="101"/>
        <v>0</v>
      </c>
      <c r="BH96" s="275">
        <f t="shared" si="101"/>
        <v>0</v>
      </c>
      <c r="BI96" s="275">
        <f t="shared" si="101"/>
        <v>0</v>
      </c>
      <c r="BJ96" s="275">
        <f t="shared" si="101"/>
        <v>0</v>
      </c>
      <c r="BK96" s="275">
        <f t="shared" si="101"/>
        <v>0</v>
      </c>
      <c r="BL96" s="275">
        <f t="shared" si="101"/>
        <v>0</v>
      </c>
      <c r="BM96" s="275">
        <f t="shared" si="101"/>
        <v>0</v>
      </c>
      <c r="BN96" s="275">
        <f t="shared" si="101"/>
        <v>0</v>
      </c>
      <c r="BO96" s="275">
        <f t="shared" si="101"/>
        <v>0</v>
      </c>
      <c r="BP96" s="275">
        <f t="shared" si="101"/>
        <v>0</v>
      </c>
      <c r="BQ96" s="275">
        <f t="shared" si="101"/>
        <v>0</v>
      </c>
      <c r="BR96" s="275">
        <f t="shared" si="101"/>
        <v>0</v>
      </c>
      <c r="BS96" s="275">
        <f t="shared" si="101"/>
        <v>0</v>
      </c>
      <c r="BT96" s="275">
        <f t="shared" si="101"/>
        <v>0</v>
      </c>
      <c r="BU96" s="275">
        <f t="shared" si="101"/>
        <v>0</v>
      </c>
      <c r="BV96" s="275">
        <f t="shared" si="101"/>
        <v>0</v>
      </c>
      <c r="BW96" s="275">
        <f t="shared" ref="BW96:DF96" si="102">$G$135*BW100</f>
        <v>0</v>
      </c>
      <c r="BX96" s="275">
        <f t="shared" si="102"/>
        <v>0</v>
      </c>
      <c r="BY96" s="275">
        <f t="shared" si="102"/>
        <v>0</v>
      </c>
      <c r="BZ96" s="275">
        <f t="shared" si="102"/>
        <v>0</v>
      </c>
      <c r="CA96" s="275">
        <f t="shared" si="102"/>
        <v>0</v>
      </c>
      <c r="CB96" s="275">
        <f t="shared" si="102"/>
        <v>0</v>
      </c>
      <c r="CC96" s="275">
        <f t="shared" si="102"/>
        <v>0</v>
      </c>
      <c r="CD96" s="275">
        <f t="shared" si="102"/>
        <v>0</v>
      </c>
      <c r="CE96" s="275">
        <f t="shared" si="102"/>
        <v>0</v>
      </c>
      <c r="CF96" s="275">
        <f t="shared" si="102"/>
        <v>0</v>
      </c>
      <c r="CG96" s="275">
        <f t="shared" si="102"/>
        <v>0</v>
      </c>
      <c r="CH96" s="275">
        <f t="shared" si="102"/>
        <v>0</v>
      </c>
      <c r="CI96" s="275">
        <f t="shared" si="102"/>
        <v>0</v>
      </c>
      <c r="CJ96" s="275">
        <f t="shared" si="102"/>
        <v>0</v>
      </c>
      <c r="CK96" s="275">
        <f t="shared" si="102"/>
        <v>0</v>
      </c>
      <c r="CL96" s="275">
        <f t="shared" si="102"/>
        <v>0</v>
      </c>
      <c r="CM96" s="275">
        <f t="shared" si="102"/>
        <v>0</v>
      </c>
      <c r="CN96" s="275">
        <f t="shared" si="102"/>
        <v>0</v>
      </c>
      <c r="CO96" s="275">
        <f t="shared" si="102"/>
        <v>0</v>
      </c>
      <c r="CP96" s="275">
        <f t="shared" si="102"/>
        <v>0</v>
      </c>
      <c r="CQ96" s="275">
        <f t="shared" si="102"/>
        <v>0</v>
      </c>
      <c r="CR96" s="275">
        <f t="shared" si="102"/>
        <v>0</v>
      </c>
      <c r="CS96" s="275">
        <f t="shared" si="102"/>
        <v>0</v>
      </c>
      <c r="CT96" s="275">
        <f t="shared" si="102"/>
        <v>0</v>
      </c>
      <c r="CU96" s="275">
        <f t="shared" si="102"/>
        <v>0</v>
      </c>
      <c r="CV96" s="275">
        <f t="shared" si="102"/>
        <v>0</v>
      </c>
      <c r="CW96" s="275">
        <f t="shared" si="102"/>
        <v>0</v>
      </c>
      <c r="CX96" s="275">
        <f t="shared" si="102"/>
        <v>0</v>
      </c>
      <c r="CY96" s="275">
        <f t="shared" si="102"/>
        <v>0</v>
      </c>
      <c r="CZ96" s="275">
        <f t="shared" si="102"/>
        <v>0</v>
      </c>
      <c r="DA96" s="275">
        <f t="shared" si="102"/>
        <v>0</v>
      </c>
      <c r="DB96" s="275">
        <f t="shared" si="102"/>
        <v>0</v>
      </c>
      <c r="DC96" s="275">
        <f t="shared" si="102"/>
        <v>0</v>
      </c>
      <c r="DD96" s="275">
        <f t="shared" si="102"/>
        <v>0</v>
      </c>
      <c r="DE96" s="275">
        <f t="shared" si="102"/>
        <v>0</v>
      </c>
      <c r="DF96" s="275">
        <f t="shared" si="102"/>
        <v>0</v>
      </c>
    </row>
    <row r="97" spans="1:110" ht="9" customHeight="1" x14ac:dyDescent="0.2">
      <c r="A97" s="57"/>
      <c r="B97" s="202"/>
      <c r="C97" s="201"/>
      <c r="D97" s="201"/>
      <c r="E97" s="202"/>
      <c r="F97" s="202"/>
      <c r="G97" s="57"/>
      <c r="H97" s="60"/>
      <c r="I97" s="66"/>
      <c r="J97" s="181"/>
      <c r="K97" s="264">
        <f>Home!M29</f>
        <v>0</v>
      </c>
      <c r="L97" s="264">
        <f>Home!N29</f>
        <v>0</v>
      </c>
      <c r="M97" s="264">
        <f>Home!O29</f>
        <v>0</v>
      </c>
      <c r="N97" s="264">
        <f>Home!P29</f>
        <v>0</v>
      </c>
      <c r="O97" s="264">
        <f>Home!Q29</f>
        <v>0</v>
      </c>
      <c r="P97" s="264">
        <f>Home!R29</f>
        <v>0</v>
      </c>
      <c r="Q97" s="264">
        <f>Home!S29</f>
        <v>0</v>
      </c>
      <c r="R97" s="264">
        <f>Home!T29</f>
        <v>0</v>
      </c>
      <c r="S97" s="264">
        <f>Home!U29</f>
        <v>0</v>
      </c>
      <c r="T97" s="264">
        <f>Home!V29</f>
        <v>0</v>
      </c>
      <c r="U97" s="264">
        <f>Home!W29</f>
        <v>0</v>
      </c>
      <c r="V97" s="264">
        <f>Home!X29</f>
        <v>0</v>
      </c>
      <c r="W97" s="264">
        <f>Home!Y29</f>
        <v>0</v>
      </c>
      <c r="X97" s="264">
        <f>Home!Z29</f>
        <v>0</v>
      </c>
      <c r="Y97" s="264">
        <f>Home!AA29</f>
        <v>0</v>
      </c>
      <c r="Z97" s="264">
        <f>Home!AB29</f>
        <v>0</v>
      </c>
      <c r="AA97" s="264">
        <f>Home!AC29</f>
        <v>0</v>
      </c>
      <c r="AB97" s="264">
        <f>Home!AD29</f>
        <v>0</v>
      </c>
      <c r="AC97" s="264">
        <f>Home!AE29</f>
        <v>0</v>
      </c>
      <c r="AD97" s="264">
        <f>Home!AF29</f>
        <v>0</v>
      </c>
      <c r="AE97" s="264">
        <f>Home!AG29</f>
        <v>0</v>
      </c>
      <c r="AF97" s="264">
        <f>Home!AH29</f>
        <v>0</v>
      </c>
      <c r="AG97" s="264">
        <f>Home!AI29</f>
        <v>0</v>
      </c>
      <c r="AH97" s="264">
        <f>Home!AJ29</f>
        <v>0</v>
      </c>
      <c r="AI97" s="264">
        <f>Home!AK29</f>
        <v>0</v>
      </c>
      <c r="AJ97" s="264">
        <f>Home!AL29</f>
        <v>0</v>
      </c>
      <c r="AK97" s="264">
        <f>Home!AM29</f>
        <v>0</v>
      </c>
      <c r="AL97" s="264">
        <f>Home!AN29</f>
        <v>0</v>
      </c>
      <c r="AM97" s="264">
        <f>Home!AO29</f>
        <v>0</v>
      </c>
      <c r="AN97" s="264">
        <f>Home!AP29</f>
        <v>0</v>
      </c>
      <c r="AO97" s="264">
        <f>Home!AQ29</f>
        <v>0</v>
      </c>
      <c r="AP97" s="264">
        <f>Home!AR29</f>
        <v>0</v>
      </c>
      <c r="AQ97" s="264">
        <f>Home!AS29</f>
        <v>0</v>
      </c>
      <c r="AR97" s="264">
        <f>Home!AT29</f>
        <v>0</v>
      </c>
      <c r="AS97" s="264">
        <f>Home!AU29</f>
        <v>0</v>
      </c>
      <c r="AT97" s="264">
        <f>Home!AV29</f>
        <v>0</v>
      </c>
      <c r="AU97" s="264">
        <f>Home!AW29</f>
        <v>0</v>
      </c>
      <c r="AV97" s="264">
        <f>Home!AX29</f>
        <v>0</v>
      </c>
      <c r="AW97" s="264">
        <f>Home!AY29</f>
        <v>0</v>
      </c>
      <c r="AX97" s="264">
        <f>Home!AZ29</f>
        <v>0</v>
      </c>
      <c r="AY97" s="264">
        <f>Home!BA29</f>
        <v>0</v>
      </c>
      <c r="AZ97" s="264">
        <f>Home!BB29</f>
        <v>0</v>
      </c>
      <c r="BA97" s="264">
        <f>Home!BC29</f>
        <v>0</v>
      </c>
      <c r="BB97" s="264">
        <f>Home!BD29</f>
        <v>0</v>
      </c>
      <c r="BC97" s="264">
        <f>Home!BE29</f>
        <v>0</v>
      </c>
      <c r="BD97" s="264">
        <f>Home!BF29</f>
        <v>0</v>
      </c>
      <c r="BE97" s="264">
        <f>Home!BG29</f>
        <v>0</v>
      </c>
      <c r="BF97" s="264">
        <f>Home!BH29</f>
        <v>0</v>
      </c>
      <c r="BG97" s="264">
        <f>Home!BI29</f>
        <v>0</v>
      </c>
      <c r="BH97" s="264">
        <f>Home!BJ29</f>
        <v>0</v>
      </c>
      <c r="BI97" s="264">
        <f>Home!BK29</f>
        <v>0</v>
      </c>
      <c r="BJ97" s="264">
        <f>Home!BL29</f>
        <v>0</v>
      </c>
      <c r="BK97" s="264">
        <f>Home!BM29</f>
        <v>0</v>
      </c>
      <c r="BL97" s="264">
        <f>Home!BN29</f>
        <v>0</v>
      </c>
      <c r="BM97" s="264">
        <f>Home!BO29</f>
        <v>0</v>
      </c>
      <c r="BN97" s="264">
        <f>Home!BP29</f>
        <v>0</v>
      </c>
      <c r="BO97" s="264">
        <f>Home!BQ29</f>
        <v>0</v>
      </c>
      <c r="BP97" s="264">
        <f>Home!BR29</f>
        <v>0</v>
      </c>
      <c r="BQ97" s="264">
        <f>Home!BS29</f>
        <v>0</v>
      </c>
      <c r="BR97" s="264">
        <f>Home!BT29</f>
        <v>0</v>
      </c>
      <c r="BS97" s="264">
        <f>Home!BU29</f>
        <v>0</v>
      </c>
      <c r="BT97" s="264">
        <f>Home!BV29</f>
        <v>0</v>
      </c>
      <c r="BU97" s="264">
        <f>Home!BW29</f>
        <v>0</v>
      </c>
      <c r="BV97" s="264">
        <f>Home!BX29</f>
        <v>0</v>
      </c>
      <c r="BW97" s="264">
        <f>Home!BY29</f>
        <v>0</v>
      </c>
      <c r="BX97" s="264">
        <f>Home!BZ29</f>
        <v>0</v>
      </c>
      <c r="BY97" s="264">
        <f>Home!CA29</f>
        <v>0</v>
      </c>
      <c r="BZ97" s="264">
        <f>Home!CB29</f>
        <v>0</v>
      </c>
      <c r="CA97" s="264">
        <f>Home!CC29</f>
        <v>0</v>
      </c>
      <c r="CB97" s="264">
        <f>Home!CD29</f>
        <v>0</v>
      </c>
      <c r="CC97" s="264">
        <f>Home!CE29</f>
        <v>0</v>
      </c>
      <c r="CD97" s="264">
        <f>Home!CF29</f>
        <v>0</v>
      </c>
      <c r="CE97" s="264">
        <f>Home!CG29</f>
        <v>0</v>
      </c>
      <c r="CF97" s="264">
        <f>Home!CH29</f>
        <v>0</v>
      </c>
      <c r="CG97" s="264">
        <f>Home!CI29</f>
        <v>0</v>
      </c>
      <c r="CH97" s="264">
        <f>Home!CJ29</f>
        <v>0</v>
      </c>
      <c r="CI97" s="264">
        <f>Home!CK29</f>
        <v>0</v>
      </c>
      <c r="CJ97" s="264">
        <f>Home!CL29</f>
        <v>0</v>
      </c>
      <c r="CK97" s="264">
        <f>Home!CM29</f>
        <v>0</v>
      </c>
      <c r="CL97" s="264">
        <f>Home!CN29</f>
        <v>0</v>
      </c>
      <c r="CM97" s="264">
        <f>Home!CO29</f>
        <v>0</v>
      </c>
      <c r="CN97" s="264">
        <f>Home!CP29</f>
        <v>0</v>
      </c>
      <c r="CO97" s="264">
        <f>Home!CQ29</f>
        <v>0</v>
      </c>
      <c r="CP97" s="264">
        <f>Home!CR29</f>
        <v>0</v>
      </c>
      <c r="CQ97" s="264">
        <f>Home!CS29</f>
        <v>0</v>
      </c>
      <c r="CR97" s="264">
        <f>Home!CT29</f>
        <v>0</v>
      </c>
      <c r="CS97" s="264">
        <f>Home!CU29</f>
        <v>0</v>
      </c>
      <c r="CT97" s="264">
        <f>Home!CV29</f>
        <v>0</v>
      </c>
      <c r="CU97" s="264">
        <f>Home!CW29</f>
        <v>0</v>
      </c>
      <c r="CV97" s="264">
        <f>Home!CX29</f>
        <v>0</v>
      </c>
      <c r="CW97" s="264">
        <f>Home!CY29</f>
        <v>0</v>
      </c>
      <c r="CX97" s="264">
        <f>Home!CZ29</f>
        <v>0</v>
      </c>
      <c r="CY97" s="264">
        <f>Home!DA29</f>
        <v>0</v>
      </c>
      <c r="CZ97" s="264">
        <f>Home!DB29</f>
        <v>0</v>
      </c>
      <c r="DA97" s="264">
        <f>Home!DC29</f>
        <v>0</v>
      </c>
      <c r="DB97" s="264">
        <f>Home!DD29</f>
        <v>0</v>
      </c>
      <c r="DC97" s="264">
        <f>Home!DE29</f>
        <v>0</v>
      </c>
      <c r="DD97" s="264">
        <f>Home!DF29</f>
        <v>0</v>
      </c>
      <c r="DE97" s="264">
        <f>Home!DG29</f>
        <v>0</v>
      </c>
      <c r="DF97" s="264">
        <f>Home!DH29</f>
        <v>0</v>
      </c>
    </row>
    <row r="98" spans="1:110" ht="30" customHeight="1" x14ac:dyDescent="0.25">
      <c r="A98" s="57"/>
      <c r="B98" s="426"/>
      <c r="C98" s="153" t="str">
        <f>Home!C29</f>
        <v/>
      </c>
      <c r="D98" s="203" t="s">
        <v>315</v>
      </c>
      <c r="E98" s="428">
        <f>IFERROR(VLOOKUP(C99,B169:C173,2,TRUE),0)</f>
        <v>0</v>
      </c>
      <c r="F98" s="429"/>
      <c r="G98" s="57"/>
      <c r="H98" s="60"/>
      <c r="I98" s="66"/>
      <c r="J98" s="181"/>
      <c r="K98" s="264" t="str">
        <f>Home!M27</f>
        <v>Select here</v>
      </c>
      <c r="L98" s="264" t="str">
        <f>Home!N27</f>
        <v>Select here</v>
      </c>
      <c r="M98" s="264" t="str">
        <f>Home!O27</f>
        <v>Select here</v>
      </c>
      <c r="N98" s="264" t="str">
        <f>Home!P27</f>
        <v>Select here</v>
      </c>
      <c r="O98" s="264" t="str">
        <f>Home!Q27</f>
        <v>Select here</v>
      </c>
      <c r="P98" s="264" t="str">
        <f>Home!R27</f>
        <v>Select here</v>
      </c>
      <c r="Q98" s="264" t="str">
        <f>Home!S27</f>
        <v>Select here</v>
      </c>
      <c r="R98" s="264" t="str">
        <f>Home!T27</f>
        <v>Select here</v>
      </c>
      <c r="S98" s="264" t="str">
        <f>Home!U27</f>
        <v>Select here</v>
      </c>
      <c r="T98" s="264" t="str">
        <f>Home!V27</f>
        <v>Select here</v>
      </c>
      <c r="U98" s="264" t="str">
        <f>Home!W27</f>
        <v>Select here</v>
      </c>
      <c r="V98" s="264" t="str">
        <f>Home!X27</f>
        <v>Select here</v>
      </c>
      <c r="W98" s="264" t="str">
        <f>Home!Y27</f>
        <v>Select here</v>
      </c>
      <c r="X98" s="264" t="str">
        <f>Home!Z27</f>
        <v>Select here</v>
      </c>
      <c r="Y98" s="264" t="str">
        <f>Home!AA27</f>
        <v>Select here</v>
      </c>
      <c r="Z98" s="264" t="str">
        <f>Home!AB27</f>
        <v>Select here</v>
      </c>
      <c r="AA98" s="264" t="str">
        <f>Home!AC27</f>
        <v>Select here</v>
      </c>
      <c r="AB98" s="264" t="str">
        <f>Home!AD27</f>
        <v>Select here</v>
      </c>
      <c r="AC98" s="264" t="str">
        <f>Home!AE27</f>
        <v>Select here</v>
      </c>
      <c r="AD98" s="264" t="str">
        <f>Home!AF27</f>
        <v>Select here</v>
      </c>
      <c r="AE98" s="264" t="str">
        <f>Home!AG27</f>
        <v>Select here</v>
      </c>
      <c r="AF98" s="264" t="str">
        <f>Home!AH27</f>
        <v>Select here</v>
      </c>
      <c r="AG98" s="264" t="str">
        <f>Home!AI27</f>
        <v>Select here</v>
      </c>
      <c r="AH98" s="264" t="str">
        <f>Home!AJ27</f>
        <v>Select here</v>
      </c>
      <c r="AI98" s="264" t="str">
        <f>Home!AK27</f>
        <v>Select here</v>
      </c>
      <c r="AJ98" s="264" t="str">
        <f>Home!AL27</f>
        <v>Select here</v>
      </c>
      <c r="AK98" s="264" t="str">
        <f>Home!AM27</f>
        <v>Select here</v>
      </c>
      <c r="AL98" s="264" t="str">
        <f>Home!AN27</f>
        <v>Select here</v>
      </c>
      <c r="AM98" s="264" t="str">
        <f>Home!AO27</f>
        <v>Select here</v>
      </c>
      <c r="AN98" s="264" t="str">
        <f>Home!AP27</f>
        <v>Select here</v>
      </c>
      <c r="AO98" s="264" t="str">
        <f>Home!AQ27</f>
        <v>Select here</v>
      </c>
      <c r="AP98" s="264" t="str">
        <f>Home!AR27</f>
        <v>Select here</v>
      </c>
      <c r="AQ98" s="264" t="str">
        <f>Home!AS27</f>
        <v>Select here</v>
      </c>
      <c r="AR98" s="264" t="str">
        <f>Home!AT27</f>
        <v>Select here</v>
      </c>
      <c r="AS98" s="264" t="str">
        <f>Home!AU27</f>
        <v>Select here</v>
      </c>
      <c r="AT98" s="264" t="str">
        <f>Home!AV27</f>
        <v>Select here</v>
      </c>
      <c r="AU98" s="264" t="str">
        <f>Home!AW27</f>
        <v>Select here</v>
      </c>
      <c r="AV98" s="264" t="str">
        <f>Home!AX27</f>
        <v>Select here</v>
      </c>
      <c r="AW98" s="264" t="str">
        <f>Home!AY27</f>
        <v>Select here</v>
      </c>
      <c r="AX98" s="264" t="str">
        <f>Home!AZ27</f>
        <v>Select here</v>
      </c>
      <c r="AY98" s="264" t="str">
        <f>Home!BA27</f>
        <v>Select here</v>
      </c>
      <c r="AZ98" s="264" t="str">
        <f>Home!BB27</f>
        <v>Select here</v>
      </c>
      <c r="BA98" s="264" t="str">
        <f>Home!BC27</f>
        <v>Select here</v>
      </c>
      <c r="BB98" s="264" t="str">
        <f>Home!BD27</f>
        <v>Select here</v>
      </c>
      <c r="BC98" s="264" t="str">
        <f>Home!BE27</f>
        <v>Select here</v>
      </c>
      <c r="BD98" s="264" t="str">
        <f>Home!BF27</f>
        <v>Select here</v>
      </c>
      <c r="BE98" s="264" t="str">
        <f>Home!BG27</f>
        <v>Select here</v>
      </c>
      <c r="BF98" s="264" t="str">
        <f>Home!BH27</f>
        <v>Select here</v>
      </c>
      <c r="BG98" s="264" t="str">
        <f>Home!BI27</f>
        <v>Select here</v>
      </c>
      <c r="BH98" s="264" t="str">
        <f>Home!BJ27</f>
        <v>Select here</v>
      </c>
      <c r="BI98" s="264" t="str">
        <f>Home!BK27</f>
        <v>Select here</v>
      </c>
      <c r="BJ98" s="264" t="str">
        <f>Home!BL27</f>
        <v>Select here</v>
      </c>
      <c r="BK98" s="264" t="str">
        <f>Home!BM27</f>
        <v>Select here</v>
      </c>
      <c r="BL98" s="264" t="str">
        <f>Home!BN27</f>
        <v>Select here</v>
      </c>
      <c r="BM98" s="264" t="str">
        <f>Home!BO27</f>
        <v>Select here</v>
      </c>
      <c r="BN98" s="264" t="str">
        <f>Home!BP27</f>
        <v>Select here</v>
      </c>
      <c r="BO98" s="264" t="str">
        <f>Home!BQ27</f>
        <v>Select here</v>
      </c>
      <c r="BP98" s="264" t="str">
        <f>Home!BR27</f>
        <v>Select here</v>
      </c>
      <c r="BQ98" s="264" t="str">
        <f>Home!BS27</f>
        <v>Select here</v>
      </c>
      <c r="BR98" s="264" t="str">
        <f>Home!BT27</f>
        <v>Select here</v>
      </c>
      <c r="BS98" s="264" t="str">
        <f>Home!BU27</f>
        <v>Select here</v>
      </c>
      <c r="BT98" s="264" t="str">
        <f>Home!BV27</f>
        <v>Select here</v>
      </c>
      <c r="BU98" s="264" t="str">
        <f>Home!BW27</f>
        <v>Select here</v>
      </c>
      <c r="BV98" s="264" t="str">
        <f>Home!BX27</f>
        <v>Select here</v>
      </c>
      <c r="BW98" s="264" t="str">
        <f>Home!BY27</f>
        <v>Select here</v>
      </c>
      <c r="BX98" s="264" t="str">
        <f>Home!BZ27</f>
        <v>Select here</v>
      </c>
      <c r="BY98" s="264" t="str">
        <f>Home!CA27</f>
        <v>Select here</v>
      </c>
      <c r="BZ98" s="264" t="str">
        <f>Home!CB27</f>
        <v>Select here</v>
      </c>
      <c r="CA98" s="264" t="str">
        <f>Home!CC27</f>
        <v>Select here</v>
      </c>
      <c r="CB98" s="264" t="str">
        <f>Home!CD27</f>
        <v>Select here</v>
      </c>
      <c r="CC98" s="264" t="str">
        <f>Home!CE27</f>
        <v>Select here</v>
      </c>
      <c r="CD98" s="264" t="str">
        <f>Home!CF27</f>
        <v>Select here</v>
      </c>
      <c r="CE98" s="264" t="str">
        <f>Home!CG27</f>
        <v>Select here</v>
      </c>
      <c r="CF98" s="264" t="str">
        <f>Home!CH27</f>
        <v>Select here</v>
      </c>
      <c r="CG98" s="264" t="str">
        <f>Home!CI27</f>
        <v>Select here</v>
      </c>
      <c r="CH98" s="264" t="str">
        <f>Home!CJ27</f>
        <v>Select here</v>
      </c>
      <c r="CI98" s="264" t="str">
        <f>Home!CK27</f>
        <v>Select here</v>
      </c>
      <c r="CJ98" s="264" t="str">
        <f>Home!CL27</f>
        <v>Select here</v>
      </c>
      <c r="CK98" s="264" t="str">
        <f>Home!CM27</f>
        <v>Select here</v>
      </c>
      <c r="CL98" s="264" t="str">
        <f>Home!CN27</f>
        <v>Select here</v>
      </c>
      <c r="CM98" s="264" t="str">
        <f>Home!CO27</f>
        <v>Select here</v>
      </c>
      <c r="CN98" s="264" t="str">
        <f>Home!CP27</f>
        <v>Select here</v>
      </c>
      <c r="CO98" s="264" t="str">
        <f>Home!CQ27</f>
        <v>Select here</v>
      </c>
      <c r="CP98" s="264" t="str">
        <f>Home!CR27</f>
        <v>Select here</v>
      </c>
      <c r="CQ98" s="264" t="str">
        <f>Home!CS27</f>
        <v>Select here</v>
      </c>
      <c r="CR98" s="264" t="str">
        <f>Home!CT27</f>
        <v>Select here</v>
      </c>
      <c r="CS98" s="264" t="str">
        <f>Home!CU27</f>
        <v>Select here</v>
      </c>
      <c r="CT98" s="264" t="str">
        <f>Home!CV27</f>
        <v>Select here</v>
      </c>
      <c r="CU98" s="264" t="str">
        <f>Home!CW27</f>
        <v>Select here</v>
      </c>
      <c r="CV98" s="264" t="str">
        <f>Home!CX27</f>
        <v>Select here</v>
      </c>
      <c r="CW98" s="264" t="str">
        <f>Home!CY27</f>
        <v>Select here</v>
      </c>
      <c r="CX98" s="264" t="str">
        <f>Home!CZ27</f>
        <v>Select here</v>
      </c>
      <c r="CY98" s="264" t="str">
        <f>Home!DA27</f>
        <v>Select here</v>
      </c>
      <c r="CZ98" s="264" t="str">
        <f>Home!DB27</f>
        <v>Select here</v>
      </c>
      <c r="DA98" s="264" t="str">
        <f>Home!DC27</f>
        <v>Select here</v>
      </c>
      <c r="DB98" s="264" t="str">
        <f>Home!DD27</f>
        <v>Select here</v>
      </c>
      <c r="DC98" s="264" t="str">
        <f>Home!DE27</f>
        <v>Select here</v>
      </c>
      <c r="DD98" s="264" t="str">
        <f>Home!DF27</f>
        <v>Select here</v>
      </c>
      <c r="DE98" s="264" t="str">
        <f>Home!DG27</f>
        <v>Select here</v>
      </c>
      <c r="DF98" s="264" t="str">
        <f>Home!DH27</f>
        <v>Select here</v>
      </c>
    </row>
    <row r="99" spans="1:110" ht="30" customHeight="1" x14ac:dyDescent="0.2">
      <c r="A99" s="57"/>
      <c r="B99" s="426"/>
      <c r="C99" s="150" t="str">
        <f>Home!C27</f>
        <v xml:space="preserve"> </v>
      </c>
      <c r="D99" s="204"/>
      <c r="E99" s="430">
        <f>IFERROR(IF((((C98/E98)-1)*(-100)&lt;0),(C98/E98)-1)*(-100),0)</f>
        <v>0</v>
      </c>
      <c r="F99" s="429"/>
      <c r="G99" s="95"/>
      <c r="H99" s="60"/>
      <c r="I99" s="66"/>
      <c r="J99" s="181"/>
      <c r="K99" s="218">
        <f t="shared" ref="K99:AP99" si="103">IFERROR(VLOOKUP(K98,$B$169:$C$173,2,TRUE),0)</f>
        <v>175</v>
      </c>
      <c r="L99" s="218">
        <f t="shared" si="103"/>
        <v>175</v>
      </c>
      <c r="M99" s="218">
        <f t="shared" si="103"/>
        <v>175</v>
      </c>
      <c r="N99" s="218">
        <f t="shared" si="103"/>
        <v>175</v>
      </c>
      <c r="O99" s="218">
        <f t="shared" si="103"/>
        <v>175</v>
      </c>
      <c r="P99" s="218">
        <f t="shared" si="103"/>
        <v>175</v>
      </c>
      <c r="Q99" s="218">
        <f t="shared" si="103"/>
        <v>175</v>
      </c>
      <c r="R99" s="218">
        <f t="shared" si="103"/>
        <v>175</v>
      </c>
      <c r="S99" s="218">
        <f t="shared" si="103"/>
        <v>175</v>
      </c>
      <c r="T99" s="218">
        <f t="shared" si="103"/>
        <v>175</v>
      </c>
      <c r="U99" s="218">
        <f t="shared" si="103"/>
        <v>175</v>
      </c>
      <c r="V99" s="218">
        <f t="shared" si="103"/>
        <v>175</v>
      </c>
      <c r="W99" s="218">
        <f t="shared" si="103"/>
        <v>175</v>
      </c>
      <c r="X99" s="218">
        <f t="shared" si="103"/>
        <v>175</v>
      </c>
      <c r="Y99" s="218">
        <f t="shared" si="103"/>
        <v>175</v>
      </c>
      <c r="Z99" s="218">
        <f t="shared" si="103"/>
        <v>175</v>
      </c>
      <c r="AA99" s="218">
        <f t="shared" si="103"/>
        <v>175</v>
      </c>
      <c r="AB99" s="218">
        <f t="shared" si="103"/>
        <v>175</v>
      </c>
      <c r="AC99" s="218">
        <f t="shared" si="103"/>
        <v>175</v>
      </c>
      <c r="AD99" s="218">
        <f t="shared" si="103"/>
        <v>175</v>
      </c>
      <c r="AE99" s="218">
        <f t="shared" si="103"/>
        <v>175</v>
      </c>
      <c r="AF99" s="218">
        <f t="shared" si="103"/>
        <v>175</v>
      </c>
      <c r="AG99" s="218">
        <f t="shared" si="103"/>
        <v>175</v>
      </c>
      <c r="AH99" s="218">
        <f t="shared" si="103"/>
        <v>175</v>
      </c>
      <c r="AI99" s="218">
        <f t="shared" si="103"/>
        <v>175</v>
      </c>
      <c r="AJ99" s="218">
        <f t="shared" si="103"/>
        <v>175</v>
      </c>
      <c r="AK99" s="218">
        <f t="shared" si="103"/>
        <v>175</v>
      </c>
      <c r="AL99" s="218">
        <f t="shared" si="103"/>
        <v>175</v>
      </c>
      <c r="AM99" s="218">
        <f t="shared" si="103"/>
        <v>175</v>
      </c>
      <c r="AN99" s="218">
        <f t="shared" si="103"/>
        <v>175</v>
      </c>
      <c r="AO99" s="218">
        <f t="shared" si="103"/>
        <v>175</v>
      </c>
      <c r="AP99" s="218">
        <f t="shared" si="103"/>
        <v>175</v>
      </c>
      <c r="AQ99" s="218">
        <f t="shared" ref="AQ99:BV99" si="104">IFERROR(VLOOKUP(AQ98,$B$169:$C$173,2,TRUE),0)</f>
        <v>175</v>
      </c>
      <c r="AR99" s="218">
        <f t="shared" si="104"/>
        <v>175</v>
      </c>
      <c r="AS99" s="218">
        <f t="shared" si="104"/>
        <v>175</v>
      </c>
      <c r="AT99" s="218">
        <f t="shared" si="104"/>
        <v>175</v>
      </c>
      <c r="AU99" s="218">
        <f t="shared" si="104"/>
        <v>175</v>
      </c>
      <c r="AV99" s="218">
        <f t="shared" si="104"/>
        <v>175</v>
      </c>
      <c r="AW99" s="218">
        <f t="shared" si="104"/>
        <v>175</v>
      </c>
      <c r="AX99" s="218">
        <f t="shared" si="104"/>
        <v>175</v>
      </c>
      <c r="AY99" s="218">
        <f t="shared" si="104"/>
        <v>175</v>
      </c>
      <c r="AZ99" s="218">
        <f t="shared" si="104"/>
        <v>175</v>
      </c>
      <c r="BA99" s="218">
        <f t="shared" si="104"/>
        <v>175</v>
      </c>
      <c r="BB99" s="218">
        <f t="shared" si="104"/>
        <v>175</v>
      </c>
      <c r="BC99" s="218">
        <f t="shared" si="104"/>
        <v>175</v>
      </c>
      <c r="BD99" s="218">
        <f t="shared" si="104"/>
        <v>175</v>
      </c>
      <c r="BE99" s="218">
        <f t="shared" si="104"/>
        <v>175</v>
      </c>
      <c r="BF99" s="218">
        <f t="shared" si="104"/>
        <v>175</v>
      </c>
      <c r="BG99" s="218">
        <f t="shared" si="104"/>
        <v>175</v>
      </c>
      <c r="BH99" s="218">
        <f t="shared" si="104"/>
        <v>175</v>
      </c>
      <c r="BI99" s="218">
        <f t="shared" si="104"/>
        <v>175</v>
      </c>
      <c r="BJ99" s="218">
        <f t="shared" si="104"/>
        <v>175</v>
      </c>
      <c r="BK99" s="218">
        <f t="shared" si="104"/>
        <v>175</v>
      </c>
      <c r="BL99" s="218">
        <f t="shared" si="104"/>
        <v>175</v>
      </c>
      <c r="BM99" s="218">
        <f t="shared" si="104"/>
        <v>175</v>
      </c>
      <c r="BN99" s="218">
        <f t="shared" si="104"/>
        <v>175</v>
      </c>
      <c r="BO99" s="218">
        <f t="shared" si="104"/>
        <v>175</v>
      </c>
      <c r="BP99" s="218">
        <f t="shared" si="104"/>
        <v>175</v>
      </c>
      <c r="BQ99" s="218">
        <f t="shared" si="104"/>
        <v>175</v>
      </c>
      <c r="BR99" s="218">
        <f t="shared" si="104"/>
        <v>175</v>
      </c>
      <c r="BS99" s="218">
        <f t="shared" si="104"/>
        <v>175</v>
      </c>
      <c r="BT99" s="218">
        <f t="shared" si="104"/>
        <v>175</v>
      </c>
      <c r="BU99" s="218">
        <f t="shared" si="104"/>
        <v>175</v>
      </c>
      <c r="BV99" s="218">
        <f t="shared" si="104"/>
        <v>175</v>
      </c>
      <c r="BW99" s="218">
        <f t="shared" ref="BW99:DB99" si="105">IFERROR(VLOOKUP(BW98,$B$169:$C$173,2,TRUE),0)</f>
        <v>175</v>
      </c>
      <c r="BX99" s="218">
        <f t="shared" si="105"/>
        <v>175</v>
      </c>
      <c r="BY99" s="218">
        <f t="shared" si="105"/>
        <v>175</v>
      </c>
      <c r="BZ99" s="218">
        <f t="shared" si="105"/>
        <v>175</v>
      </c>
      <c r="CA99" s="218">
        <f t="shared" si="105"/>
        <v>175</v>
      </c>
      <c r="CB99" s="218">
        <f t="shared" si="105"/>
        <v>175</v>
      </c>
      <c r="CC99" s="218">
        <f t="shared" si="105"/>
        <v>175</v>
      </c>
      <c r="CD99" s="218">
        <f t="shared" si="105"/>
        <v>175</v>
      </c>
      <c r="CE99" s="218">
        <f t="shared" si="105"/>
        <v>175</v>
      </c>
      <c r="CF99" s="218">
        <f t="shared" si="105"/>
        <v>175</v>
      </c>
      <c r="CG99" s="218">
        <f t="shared" si="105"/>
        <v>175</v>
      </c>
      <c r="CH99" s="218">
        <f t="shared" si="105"/>
        <v>175</v>
      </c>
      <c r="CI99" s="218">
        <f t="shared" si="105"/>
        <v>175</v>
      </c>
      <c r="CJ99" s="218">
        <f t="shared" si="105"/>
        <v>175</v>
      </c>
      <c r="CK99" s="218">
        <f t="shared" si="105"/>
        <v>175</v>
      </c>
      <c r="CL99" s="218">
        <f t="shared" si="105"/>
        <v>175</v>
      </c>
      <c r="CM99" s="218">
        <f t="shared" si="105"/>
        <v>175</v>
      </c>
      <c r="CN99" s="218">
        <f t="shared" si="105"/>
        <v>175</v>
      </c>
      <c r="CO99" s="218">
        <f t="shared" si="105"/>
        <v>175</v>
      </c>
      <c r="CP99" s="218">
        <f t="shared" si="105"/>
        <v>175</v>
      </c>
      <c r="CQ99" s="218">
        <f t="shared" si="105"/>
        <v>175</v>
      </c>
      <c r="CR99" s="218">
        <f t="shared" si="105"/>
        <v>175</v>
      </c>
      <c r="CS99" s="218">
        <f t="shared" si="105"/>
        <v>175</v>
      </c>
      <c r="CT99" s="218">
        <f t="shared" si="105"/>
        <v>175</v>
      </c>
      <c r="CU99" s="218">
        <f t="shared" si="105"/>
        <v>175</v>
      </c>
      <c r="CV99" s="218">
        <f t="shared" si="105"/>
        <v>175</v>
      </c>
      <c r="CW99" s="218">
        <f t="shared" si="105"/>
        <v>175</v>
      </c>
      <c r="CX99" s="218">
        <f t="shared" si="105"/>
        <v>175</v>
      </c>
      <c r="CY99" s="218">
        <f t="shared" si="105"/>
        <v>175</v>
      </c>
      <c r="CZ99" s="218">
        <f t="shared" si="105"/>
        <v>175</v>
      </c>
      <c r="DA99" s="218">
        <f t="shared" si="105"/>
        <v>175</v>
      </c>
      <c r="DB99" s="218">
        <f t="shared" si="105"/>
        <v>175</v>
      </c>
      <c r="DC99" s="218">
        <f t="shared" ref="DC99:DF99" si="106">IFERROR(VLOOKUP(DC98,$B$169:$C$173,2,TRUE),0)</f>
        <v>175</v>
      </c>
      <c r="DD99" s="218">
        <f t="shared" si="106"/>
        <v>175</v>
      </c>
      <c r="DE99" s="218">
        <f t="shared" si="106"/>
        <v>175</v>
      </c>
      <c r="DF99" s="218">
        <f t="shared" si="106"/>
        <v>175</v>
      </c>
    </row>
    <row r="100" spans="1:110" s="76" customFormat="1" ht="30" customHeight="1" x14ac:dyDescent="0.2">
      <c r="A100" s="58"/>
      <c r="B100" s="391"/>
      <c r="C100" s="693" t="s">
        <v>298</v>
      </c>
      <c r="D100" s="693"/>
      <c r="E100" s="693"/>
      <c r="F100" s="693"/>
      <c r="G100" s="96"/>
      <c r="H100" s="155">
        <f>I100</f>
        <v>0</v>
      </c>
      <c r="I100" s="109">
        <f>E99</f>
        <v>0</v>
      </c>
      <c r="J100" s="179"/>
      <c r="K100" s="277">
        <f t="shared" ref="K100:T100" si="107">IFERROR(IF((((K97/K99)-1)*(-100)&lt;0),(K97/K99)-1)*(-100),0)</f>
        <v>0</v>
      </c>
      <c r="L100" s="277">
        <f t="shared" si="107"/>
        <v>0</v>
      </c>
      <c r="M100" s="277">
        <f t="shared" si="107"/>
        <v>0</v>
      </c>
      <c r="N100" s="277">
        <f t="shared" si="107"/>
        <v>0</v>
      </c>
      <c r="O100" s="277">
        <f t="shared" si="107"/>
        <v>0</v>
      </c>
      <c r="P100" s="277">
        <f t="shared" si="107"/>
        <v>0</v>
      </c>
      <c r="Q100" s="277">
        <f t="shared" si="107"/>
        <v>0</v>
      </c>
      <c r="R100" s="277">
        <f t="shared" si="107"/>
        <v>0</v>
      </c>
      <c r="S100" s="277">
        <f t="shared" si="107"/>
        <v>0</v>
      </c>
      <c r="T100" s="277">
        <f t="shared" si="107"/>
        <v>0</v>
      </c>
      <c r="U100" s="277">
        <f t="shared" ref="U100:AX100" si="108">IFERROR(IF((((U97/U99)-1)*(-100)&lt;0),(U97/U99)-1)*(-100),0)</f>
        <v>0</v>
      </c>
      <c r="V100" s="277">
        <f t="shared" si="108"/>
        <v>0</v>
      </c>
      <c r="W100" s="277">
        <f t="shared" si="108"/>
        <v>0</v>
      </c>
      <c r="X100" s="277">
        <f t="shared" si="108"/>
        <v>0</v>
      </c>
      <c r="Y100" s="277">
        <f t="shared" si="108"/>
        <v>0</v>
      </c>
      <c r="Z100" s="277">
        <f t="shared" si="108"/>
        <v>0</v>
      </c>
      <c r="AA100" s="277">
        <f t="shared" si="108"/>
        <v>0</v>
      </c>
      <c r="AB100" s="277">
        <f t="shared" si="108"/>
        <v>0</v>
      </c>
      <c r="AC100" s="277">
        <f t="shared" si="108"/>
        <v>0</v>
      </c>
      <c r="AD100" s="277">
        <f t="shared" si="108"/>
        <v>0</v>
      </c>
      <c r="AE100" s="277">
        <f t="shared" si="108"/>
        <v>0</v>
      </c>
      <c r="AF100" s="277">
        <f t="shared" si="108"/>
        <v>0</v>
      </c>
      <c r="AG100" s="277">
        <f t="shared" si="108"/>
        <v>0</v>
      </c>
      <c r="AH100" s="277">
        <f t="shared" si="108"/>
        <v>0</v>
      </c>
      <c r="AI100" s="277">
        <f t="shared" si="108"/>
        <v>0</v>
      </c>
      <c r="AJ100" s="277">
        <f t="shared" si="108"/>
        <v>0</v>
      </c>
      <c r="AK100" s="277">
        <f t="shared" si="108"/>
        <v>0</v>
      </c>
      <c r="AL100" s="277">
        <f t="shared" si="108"/>
        <v>0</v>
      </c>
      <c r="AM100" s="277">
        <f t="shared" si="108"/>
        <v>0</v>
      </c>
      <c r="AN100" s="277">
        <f t="shared" si="108"/>
        <v>0</v>
      </c>
      <c r="AO100" s="277">
        <f t="shared" si="108"/>
        <v>0</v>
      </c>
      <c r="AP100" s="277">
        <f t="shared" si="108"/>
        <v>0</v>
      </c>
      <c r="AQ100" s="277">
        <f t="shared" si="108"/>
        <v>0</v>
      </c>
      <c r="AR100" s="277">
        <f t="shared" si="108"/>
        <v>0</v>
      </c>
      <c r="AS100" s="277">
        <f t="shared" si="108"/>
        <v>0</v>
      </c>
      <c r="AT100" s="277">
        <f t="shared" si="108"/>
        <v>0</v>
      </c>
      <c r="AU100" s="277">
        <f t="shared" si="108"/>
        <v>0</v>
      </c>
      <c r="AV100" s="277">
        <f t="shared" si="108"/>
        <v>0</v>
      </c>
      <c r="AW100" s="277">
        <f t="shared" si="108"/>
        <v>0</v>
      </c>
      <c r="AX100" s="277">
        <f t="shared" si="108"/>
        <v>0</v>
      </c>
      <c r="AY100" s="277">
        <f t="shared" ref="AY100" si="109">IFERROR(IF((((AY97/AY99)-1)*(-100)&lt;0),(AY97/AY99)-1)*(-100),0)</f>
        <v>0</v>
      </c>
      <c r="AZ100" s="277">
        <f t="shared" ref="AZ100" si="110">IFERROR(IF((((AZ97/AZ99)-1)*(-100)&lt;0),(AZ97/AZ99)-1)*(-100),0)</f>
        <v>0</v>
      </c>
      <c r="BA100" s="277">
        <f t="shared" ref="BA100" si="111">IFERROR(IF((((BA97/BA99)-1)*(-100)&lt;0),(BA97/BA99)-1)*(-100),0)</f>
        <v>0</v>
      </c>
      <c r="BB100" s="277">
        <f t="shared" ref="BB100" si="112">IFERROR(IF((((BB97/BB99)-1)*(-100)&lt;0),(BB97/BB99)-1)*(-100),0)</f>
        <v>0</v>
      </c>
      <c r="BC100" s="277">
        <f t="shared" ref="BC100" si="113">IFERROR(IF((((BC97/BC99)-1)*(-100)&lt;0),(BC97/BC99)-1)*(-100),0)</f>
        <v>0</v>
      </c>
      <c r="BD100" s="277">
        <f t="shared" ref="BD100" si="114">IFERROR(IF((((BD97/BD99)-1)*(-100)&lt;0),(BD97/BD99)-1)*(-100),0)</f>
        <v>0</v>
      </c>
      <c r="BE100" s="277">
        <f t="shared" ref="BE100" si="115">IFERROR(IF((((BE97/BE99)-1)*(-100)&lt;0),(BE97/BE99)-1)*(-100),0)</f>
        <v>0</v>
      </c>
      <c r="BF100" s="277">
        <f t="shared" ref="BF100" si="116">IFERROR(IF((((BF97/BF99)-1)*(-100)&lt;0),(BF97/BF99)-1)*(-100),0)</f>
        <v>0</v>
      </c>
      <c r="BG100" s="277">
        <f t="shared" ref="BG100" si="117">IFERROR(IF((((BG97/BG99)-1)*(-100)&lt;0),(BG97/BG99)-1)*(-100),0)</f>
        <v>0</v>
      </c>
      <c r="BH100" s="277">
        <f t="shared" ref="BH100" si="118">IFERROR(IF((((BH97/BH99)-1)*(-100)&lt;0),(BH97/BH99)-1)*(-100),0)</f>
        <v>0</v>
      </c>
      <c r="BI100" s="277">
        <f t="shared" ref="BI100" si="119">IFERROR(IF((((BI97/BI99)-1)*(-100)&lt;0),(BI97/BI99)-1)*(-100),0)</f>
        <v>0</v>
      </c>
      <c r="BJ100" s="277">
        <f t="shared" ref="BJ100" si="120">IFERROR(IF((((BJ97/BJ99)-1)*(-100)&lt;0),(BJ97/BJ99)-1)*(-100),0)</f>
        <v>0</v>
      </c>
      <c r="BK100" s="277">
        <f t="shared" ref="BK100" si="121">IFERROR(IF((((BK97/BK99)-1)*(-100)&lt;0),(BK97/BK99)-1)*(-100),0)</f>
        <v>0</v>
      </c>
      <c r="BL100" s="277">
        <f t="shared" ref="BL100" si="122">IFERROR(IF((((BL97/BL99)-1)*(-100)&lt;0),(BL97/BL99)-1)*(-100),0)</f>
        <v>0</v>
      </c>
      <c r="BM100" s="277">
        <f t="shared" ref="BM100" si="123">IFERROR(IF((((BM97/BM99)-1)*(-100)&lt;0),(BM97/BM99)-1)*(-100),0)</f>
        <v>0</v>
      </c>
      <c r="BN100" s="277">
        <f t="shared" ref="BN100" si="124">IFERROR(IF((((BN97/BN99)-1)*(-100)&lt;0),(BN97/BN99)-1)*(-100),0)</f>
        <v>0</v>
      </c>
      <c r="BO100" s="277">
        <f t="shared" ref="BO100" si="125">IFERROR(IF((((BO97/BO99)-1)*(-100)&lt;0),(BO97/BO99)-1)*(-100),0)</f>
        <v>0</v>
      </c>
      <c r="BP100" s="277">
        <f t="shared" ref="BP100" si="126">IFERROR(IF((((BP97/BP99)-1)*(-100)&lt;0),(BP97/BP99)-1)*(-100),0)</f>
        <v>0</v>
      </c>
      <c r="BQ100" s="277">
        <f t="shared" ref="BQ100" si="127">IFERROR(IF((((BQ97/BQ99)-1)*(-100)&lt;0),(BQ97/BQ99)-1)*(-100),0)</f>
        <v>0</v>
      </c>
      <c r="BR100" s="277">
        <f t="shared" ref="BR100:CB100" si="128">IFERROR(IF((((BR97/BR99)-1)*(-100)&lt;0),(BR97/BR99)-1)*(-100),0)</f>
        <v>0</v>
      </c>
      <c r="BS100" s="277">
        <f t="shared" si="128"/>
        <v>0</v>
      </c>
      <c r="BT100" s="277">
        <f t="shared" si="128"/>
        <v>0</v>
      </c>
      <c r="BU100" s="277">
        <f t="shared" si="128"/>
        <v>0</v>
      </c>
      <c r="BV100" s="277">
        <f t="shared" si="128"/>
        <v>0</v>
      </c>
      <c r="BW100" s="277">
        <f t="shared" si="128"/>
        <v>0</v>
      </c>
      <c r="BX100" s="277">
        <f t="shared" si="128"/>
        <v>0</v>
      </c>
      <c r="BY100" s="277">
        <f t="shared" si="128"/>
        <v>0</v>
      </c>
      <c r="BZ100" s="277">
        <f t="shared" si="128"/>
        <v>0</v>
      </c>
      <c r="CA100" s="277">
        <f t="shared" si="128"/>
        <v>0</v>
      </c>
      <c r="CB100" s="277">
        <f t="shared" si="128"/>
        <v>0</v>
      </c>
      <c r="CC100" s="277">
        <f t="shared" ref="CC100" si="129">IFERROR(IF((((CC97/CC99)-1)*(-100)&lt;0),(CC97/CC99)-1)*(-100),0)</f>
        <v>0</v>
      </c>
      <c r="CD100" s="277">
        <f t="shared" ref="CD100" si="130">IFERROR(IF((((CD97/CD99)-1)*(-100)&lt;0),(CD97/CD99)-1)*(-100),0)</f>
        <v>0</v>
      </c>
      <c r="CE100" s="277">
        <f t="shared" ref="CE100" si="131">IFERROR(IF((((CE97/CE99)-1)*(-100)&lt;0),(CE97/CE99)-1)*(-100),0)</f>
        <v>0</v>
      </c>
      <c r="CF100" s="277">
        <f t="shared" ref="CF100" si="132">IFERROR(IF((((CF97/CF99)-1)*(-100)&lt;0),(CF97/CF99)-1)*(-100),0)</f>
        <v>0</v>
      </c>
      <c r="CG100" s="277">
        <f t="shared" ref="CG100" si="133">IFERROR(IF((((CG97/CG99)-1)*(-100)&lt;0),(CG97/CG99)-1)*(-100),0)</f>
        <v>0</v>
      </c>
      <c r="CH100" s="277">
        <f t="shared" ref="CH100" si="134">IFERROR(IF((((CH97/CH99)-1)*(-100)&lt;0),(CH97/CH99)-1)*(-100),0)</f>
        <v>0</v>
      </c>
      <c r="CI100" s="277">
        <f t="shared" ref="CI100" si="135">IFERROR(IF((((CI97/CI99)-1)*(-100)&lt;0),(CI97/CI99)-1)*(-100),0)</f>
        <v>0</v>
      </c>
      <c r="CJ100" s="277">
        <f t="shared" ref="CJ100" si="136">IFERROR(IF((((CJ97/CJ99)-1)*(-100)&lt;0),(CJ97/CJ99)-1)*(-100),0)</f>
        <v>0</v>
      </c>
      <c r="CK100" s="277">
        <f t="shared" ref="CK100" si="137">IFERROR(IF((((CK97/CK99)-1)*(-100)&lt;0),(CK97/CK99)-1)*(-100),0)</f>
        <v>0</v>
      </c>
      <c r="CL100" s="277">
        <f t="shared" ref="CL100" si="138">IFERROR(IF((((CL97/CL99)-1)*(-100)&lt;0),(CL97/CL99)-1)*(-100),0)</f>
        <v>0</v>
      </c>
      <c r="CM100" s="277">
        <f t="shared" ref="CM100" si="139">IFERROR(IF((((CM97/CM99)-1)*(-100)&lt;0),(CM97/CM99)-1)*(-100),0)</f>
        <v>0</v>
      </c>
      <c r="CN100" s="277">
        <f t="shared" ref="CN100" si="140">IFERROR(IF((((CN97/CN99)-1)*(-100)&lt;0),(CN97/CN99)-1)*(-100),0)</f>
        <v>0</v>
      </c>
      <c r="CO100" s="277">
        <f t="shared" ref="CO100" si="141">IFERROR(IF((((CO97/CO99)-1)*(-100)&lt;0),(CO97/CO99)-1)*(-100),0)</f>
        <v>0</v>
      </c>
      <c r="CP100" s="277">
        <f t="shared" ref="CP100" si="142">IFERROR(IF((((CP97/CP99)-1)*(-100)&lt;0),(CP97/CP99)-1)*(-100),0)</f>
        <v>0</v>
      </c>
      <c r="CQ100" s="277">
        <f t="shared" ref="CQ100" si="143">IFERROR(IF((((CQ97/CQ99)-1)*(-100)&lt;0),(CQ97/CQ99)-1)*(-100),0)</f>
        <v>0</v>
      </c>
      <c r="CR100" s="277">
        <f t="shared" ref="CR100" si="144">IFERROR(IF((((CR97/CR99)-1)*(-100)&lt;0),(CR97/CR99)-1)*(-100),0)</f>
        <v>0</v>
      </c>
      <c r="CS100" s="277">
        <f t="shared" ref="CS100" si="145">IFERROR(IF((((CS97/CS99)-1)*(-100)&lt;0),(CS97/CS99)-1)*(-100),0)</f>
        <v>0</v>
      </c>
      <c r="CT100" s="277">
        <f t="shared" ref="CT100" si="146">IFERROR(IF((((CT97/CT99)-1)*(-100)&lt;0),(CT97/CT99)-1)*(-100),0)</f>
        <v>0</v>
      </c>
      <c r="CU100" s="277">
        <f t="shared" ref="CU100" si="147">IFERROR(IF((((CU97/CU99)-1)*(-100)&lt;0),(CU97/CU99)-1)*(-100),0)</f>
        <v>0</v>
      </c>
      <c r="CV100" s="277">
        <f t="shared" ref="CV100" si="148">IFERROR(IF((((CV97/CV99)-1)*(-100)&lt;0),(CV97/CV99)-1)*(-100),0)</f>
        <v>0</v>
      </c>
      <c r="CW100" s="277">
        <f t="shared" ref="CW100" si="149">IFERROR(IF((((CW97/CW99)-1)*(-100)&lt;0),(CW97/CW99)-1)*(-100),0)</f>
        <v>0</v>
      </c>
      <c r="CX100" s="277">
        <f t="shared" ref="CX100" si="150">IFERROR(IF((((CX97/CX99)-1)*(-100)&lt;0),(CX97/CX99)-1)*(-100),0)</f>
        <v>0</v>
      </c>
      <c r="CY100" s="277">
        <f t="shared" ref="CY100" si="151">IFERROR(IF((((CY97/CY99)-1)*(-100)&lt;0),(CY97/CY99)-1)*(-100),0)</f>
        <v>0</v>
      </c>
      <c r="CZ100" s="277">
        <f t="shared" ref="CZ100" si="152">IFERROR(IF((((CZ97/CZ99)-1)*(-100)&lt;0),(CZ97/CZ99)-1)*(-100),0)</f>
        <v>0</v>
      </c>
      <c r="DA100" s="277">
        <f t="shared" ref="DA100" si="153">IFERROR(IF((((DA97/DA99)-1)*(-100)&lt;0),(DA97/DA99)-1)*(-100),0)</f>
        <v>0</v>
      </c>
      <c r="DB100" s="277">
        <f t="shared" ref="DB100" si="154">IFERROR(IF((((DB97/DB99)-1)*(-100)&lt;0),(DB97/DB99)-1)*(-100),0)</f>
        <v>0</v>
      </c>
      <c r="DC100" s="277">
        <f t="shared" ref="DC100" si="155">IFERROR(IF((((DC97/DC99)-1)*(-100)&lt;0),(DC97/DC99)-1)*(-100),0)</f>
        <v>0</v>
      </c>
      <c r="DD100" s="277">
        <f t="shared" ref="DD100" si="156">IFERROR(IF((((DD97/DD99)-1)*(-100)&lt;0),(DD97/DD99)-1)*(-100),0)</f>
        <v>0</v>
      </c>
      <c r="DE100" s="277">
        <f t="shared" ref="DE100" si="157">IFERROR(IF((((DE97/DE99)-1)*(-100)&lt;0),(DE97/DE99)-1)*(-100),0)</f>
        <v>0</v>
      </c>
      <c r="DF100" s="277">
        <f t="shared" ref="DF100" si="158">IFERROR(IF((((DF97/DF99)-1)*(-100)&lt;0),(DF97/DF99)-1)*(-100),0)</f>
        <v>0</v>
      </c>
    </row>
    <row r="101" spans="1:110" ht="18" customHeight="1" x14ac:dyDescent="0.2">
      <c r="A101" s="57"/>
      <c r="B101" s="181"/>
      <c r="C101" s="181"/>
      <c r="D101" s="181"/>
      <c r="E101" s="66"/>
      <c r="F101" s="60"/>
      <c r="G101" s="57"/>
      <c r="H101" s="60"/>
      <c r="I101" s="179"/>
      <c r="J101" s="181"/>
      <c r="K101" s="175"/>
      <c r="L101" s="246"/>
      <c r="M101" s="246"/>
      <c r="N101" s="246"/>
      <c r="U101" s="175"/>
      <c r="V101" s="246"/>
      <c r="W101" s="246"/>
      <c r="X101" s="246"/>
      <c r="Y101" s="85"/>
      <c r="AE101" s="175"/>
      <c r="AF101" s="246"/>
      <c r="AG101" s="246"/>
      <c r="AH101" s="246"/>
      <c r="AI101" s="85"/>
      <c r="AO101" s="175"/>
      <c r="AP101" s="246"/>
      <c r="AQ101" s="246"/>
      <c r="AR101" s="246"/>
      <c r="AS101" s="85"/>
      <c r="AY101" s="175"/>
      <c r="AZ101" s="246"/>
      <c r="BA101" s="246"/>
      <c r="BB101" s="246"/>
      <c r="BC101" s="85"/>
      <c r="BI101" s="175"/>
      <c r="BJ101" s="246"/>
      <c r="BK101" s="246"/>
      <c r="BL101" s="246"/>
      <c r="BM101" s="85"/>
      <c r="BS101" s="175"/>
      <c r="BT101" s="246"/>
      <c r="BU101" s="246"/>
      <c r="BV101" s="246"/>
      <c r="BW101" s="85"/>
      <c r="CC101" s="175"/>
      <c r="CD101" s="246"/>
      <c r="CE101" s="246"/>
      <c r="CF101" s="246"/>
      <c r="CG101" s="85"/>
      <c r="CM101" s="175"/>
      <c r="CN101" s="246"/>
      <c r="CO101" s="246"/>
      <c r="CP101" s="246"/>
      <c r="CQ101" s="85"/>
      <c r="CW101" s="175"/>
      <c r="CX101" s="246"/>
      <c r="CY101" s="246"/>
      <c r="CZ101" s="246"/>
      <c r="DA101" s="85"/>
    </row>
    <row r="102" spans="1:110" ht="27" customHeight="1" x14ac:dyDescent="0.2">
      <c r="A102" s="57"/>
      <c r="B102" s="423" t="str">
        <f>Weighting!C25</f>
        <v>EN 13.0</v>
      </c>
      <c r="C102" s="705" t="s">
        <v>760</v>
      </c>
      <c r="D102" s="705"/>
      <c r="E102" s="705"/>
      <c r="F102" s="412" t="s">
        <v>246</v>
      </c>
      <c r="G102" s="57"/>
      <c r="H102" s="91">
        <f>$G$136*H106</f>
        <v>0</v>
      </c>
      <c r="I102" s="60"/>
      <c r="J102" s="608"/>
      <c r="K102" s="298">
        <f>$G$136*K106</f>
        <v>0</v>
      </c>
      <c r="L102" s="298">
        <f t="shared" ref="L102:BW102" si="159">$G$136*L106</f>
        <v>0</v>
      </c>
      <c r="M102" s="298">
        <f t="shared" si="159"/>
        <v>0</v>
      </c>
      <c r="N102" s="298">
        <f t="shared" si="159"/>
        <v>0</v>
      </c>
      <c r="O102" s="298">
        <f t="shared" si="159"/>
        <v>0</v>
      </c>
      <c r="P102" s="298">
        <f t="shared" si="159"/>
        <v>0</v>
      </c>
      <c r="Q102" s="298">
        <f t="shared" si="159"/>
        <v>0</v>
      </c>
      <c r="R102" s="298">
        <f t="shared" si="159"/>
        <v>0</v>
      </c>
      <c r="S102" s="298">
        <f t="shared" si="159"/>
        <v>0</v>
      </c>
      <c r="T102" s="298">
        <f t="shared" si="159"/>
        <v>0</v>
      </c>
      <c r="U102" s="298">
        <f t="shared" si="159"/>
        <v>0</v>
      </c>
      <c r="V102" s="298">
        <f t="shared" si="159"/>
        <v>0</v>
      </c>
      <c r="W102" s="298">
        <f t="shared" si="159"/>
        <v>0</v>
      </c>
      <c r="X102" s="298">
        <f t="shared" si="159"/>
        <v>0</v>
      </c>
      <c r="Y102" s="298">
        <f t="shared" si="159"/>
        <v>0</v>
      </c>
      <c r="Z102" s="298">
        <f t="shared" si="159"/>
        <v>0</v>
      </c>
      <c r="AA102" s="298">
        <f t="shared" si="159"/>
        <v>0</v>
      </c>
      <c r="AB102" s="298">
        <f t="shared" si="159"/>
        <v>0</v>
      </c>
      <c r="AC102" s="298">
        <f t="shared" si="159"/>
        <v>0</v>
      </c>
      <c r="AD102" s="298">
        <f t="shared" si="159"/>
        <v>0</v>
      </c>
      <c r="AE102" s="298">
        <f t="shared" si="159"/>
        <v>0</v>
      </c>
      <c r="AF102" s="298">
        <f t="shared" si="159"/>
        <v>0</v>
      </c>
      <c r="AG102" s="298">
        <f t="shared" si="159"/>
        <v>0</v>
      </c>
      <c r="AH102" s="298">
        <f t="shared" si="159"/>
        <v>0</v>
      </c>
      <c r="AI102" s="298">
        <f t="shared" si="159"/>
        <v>0</v>
      </c>
      <c r="AJ102" s="298">
        <f t="shared" si="159"/>
        <v>0</v>
      </c>
      <c r="AK102" s="298">
        <f t="shared" si="159"/>
        <v>0</v>
      </c>
      <c r="AL102" s="298">
        <f t="shared" si="159"/>
        <v>0</v>
      </c>
      <c r="AM102" s="298">
        <f t="shared" si="159"/>
        <v>0</v>
      </c>
      <c r="AN102" s="298">
        <f t="shared" si="159"/>
        <v>0</v>
      </c>
      <c r="AO102" s="298">
        <f t="shared" si="159"/>
        <v>0</v>
      </c>
      <c r="AP102" s="298">
        <f t="shared" si="159"/>
        <v>0</v>
      </c>
      <c r="AQ102" s="298">
        <f t="shared" si="159"/>
        <v>0</v>
      </c>
      <c r="AR102" s="298">
        <f t="shared" si="159"/>
        <v>0</v>
      </c>
      <c r="AS102" s="298">
        <f t="shared" si="159"/>
        <v>0</v>
      </c>
      <c r="AT102" s="298">
        <f t="shared" si="159"/>
        <v>0</v>
      </c>
      <c r="AU102" s="298">
        <f t="shared" si="159"/>
        <v>0</v>
      </c>
      <c r="AV102" s="298">
        <f t="shared" si="159"/>
        <v>0</v>
      </c>
      <c r="AW102" s="298">
        <f t="shared" si="159"/>
        <v>0</v>
      </c>
      <c r="AX102" s="298">
        <f t="shared" si="159"/>
        <v>0</v>
      </c>
      <c r="AY102" s="298">
        <f t="shared" si="159"/>
        <v>0</v>
      </c>
      <c r="AZ102" s="298">
        <f t="shared" si="159"/>
        <v>0</v>
      </c>
      <c r="BA102" s="298">
        <f t="shared" si="159"/>
        <v>0</v>
      </c>
      <c r="BB102" s="298">
        <f t="shared" si="159"/>
        <v>0</v>
      </c>
      <c r="BC102" s="298">
        <f t="shared" si="159"/>
        <v>0</v>
      </c>
      <c r="BD102" s="298">
        <f t="shared" si="159"/>
        <v>0</v>
      </c>
      <c r="BE102" s="298">
        <f t="shared" si="159"/>
        <v>0</v>
      </c>
      <c r="BF102" s="298">
        <f t="shared" si="159"/>
        <v>0</v>
      </c>
      <c r="BG102" s="298">
        <f t="shared" si="159"/>
        <v>0</v>
      </c>
      <c r="BH102" s="298">
        <f t="shared" si="159"/>
        <v>0</v>
      </c>
      <c r="BI102" s="298">
        <f t="shared" si="159"/>
        <v>0</v>
      </c>
      <c r="BJ102" s="298">
        <f t="shared" si="159"/>
        <v>0</v>
      </c>
      <c r="BK102" s="298">
        <f t="shared" si="159"/>
        <v>0</v>
      </c>
      <c r="BL102" s="298">
        <f t="shared" si="159"/>
        <v>0</v>
      </c>
      <c r="BM102" s="298">
        <f t="shared" si="159"/>
        <v>0</v>
      </c>
      <c r="BN102" s="298">
        <f t="shared" si="159"/>
        <v>0</v>
      </c>
      <c r="BO102" s="298">
        <f t="shared" si="159"/>
        <v>0</v>
      </c>
      <c r="BP102" s="298">
        <f t="shared" si="159"/>
        <v>0</v>
      </c>
      <c r="BQ102" s="298">
        <f t="shared" si="159"/>
        <v>0</v>
      </c>
      <c r="BR102" s="298">
        <f t="shared" si="159"/>
        <v>0</v>
      </c>
      <c r="BS102" s="298">
        <f t="shared" si="159"/>
        <v>0</v>
      </c>
      <c r="BT102" s="298">
        <f t="shared" si="159"/>
        <v>0</v>
      </c>
      <c r="BU102" s="298">
        <f t="shared" si="159"/>
        <v>0</v>
      </c>
      <c r="BV102" s="298">
        <f t="shared" si="159"/>
        <v>0</v>
      </c>
      <c r="BW102" s="298">
        <f t="shared" si="159"/>
        <v>0</v>
      </c>
      <c r="BX102" s="298">
        <f t="shared" ref="BX102:DF102" si="160">$G$136*BX106</f>
        <v>0</v>
      </c>
      <c r="BY102" s="298">
        <f t="shared" si="160"/>
        <v>0</v>
      </c>
      <c r="BZ102" s="298">
        <f t="shared" si="160"/>
        <v>0</v>
      </c>
      <c r="CA102" s="298">
        <f t="shared" si="160"/>
        <v>0</v>
      </c>
      <c r="CB102" s="298">
        <f t="shared" si="160"/>
        <v>0</v>
      </c>
      <c r="CC102" s="298">
        <f t="shared" si="160"/>
        <v>0</v>
      </c>
      <c r="CD102" s="298">
        <f t="shared" si="160"/>
        <v>0</v>
      </c>
      <c r="CE102" s="298">
        <f t="shared" si="160"/>
        <v>0</v>
      </c>
      <c r="CF102" s="298">
        <f t="shared" si="160"/>
        <v>0</v>
      </c>
      <c r="CG102" s="298">
        <f t="shared" si="160"/>
        <v>0</v>
      </c>
      <c r="CH102" s="298">
        <f t="shared" si="160"/>
        <v>0</v>
      </c>
      <c r="CI102" s="298">
        <f t="shared" si="160"/>
        <v>0</v>
      </c>
      <c r="CJ102" s="298">
        <f t="shared" si="160"/>
        <v>0</v>
      </c>
      <c r="CK102" s="298">
        <f t="shared" si="160"/>
        <v>0</v>
      </c>
      <c r="CL102" s="298">
        <f t="shared" si="160"/>
        <v>0</v>
      </c>
      <c r="CM102" s="298">
        <f t="shared" si="160"/>
        <v>0</v>
      </c>
      <c r="CN102" s="298">
        <f t="shared" si="160"/>
        <v>0</v>
      </c>
      <c r="CO102" s="298">
        <f t="shared" si="160"/>
        <v>0</v>
      </c>
      <c r="CP102" s="298">
        <f t="shared" si="160"/>
        <v>0</v>
      </c>
      <c r="CQ102" s="298">
        <f t="shared" si="160"/>
        <v>0</v>
      </c>
      <c r="CR102" s="298">
        <f t="shared" si="160"/>
        <v>0</v>
      </c>
      <c r="CS102" s="298">
        <f t="shared" si="160"/>
        <v>0</v>
      </c>
      <c r="CT102" s="298">
        <f t="shared" si="160"/>
        <v>0</v>
      </c>
      <c r="CU102" s="298">
        <f t="shared" si="160"/>
        <v>0</v>
      </c>
      <c r="CV102" s="298">
        <f t="shared" si="160"/>
        <v>0</v>
      </c>
      <c r="CW102" s="298">
        <f t="shared" si="160"/>
        <v>0</v>
      </c>
      <c r="CX102" s="298">
        <f t="shared" si="160"/>
        <v>0</v>
      </c>
      <c r="CY102" s="298">
        <f t="shared" si="160"/>
        <v>0</v>
      </c>
      <c r="CZ102" s="298">
        <f t="shared" si="160"/>
        <v>0</v>
      </c>
      <c r="DA102" s="298">
        <f t="shared" si="160"/>
        <v>0</v>
      </c>
      <c r="DB102" s="298">
        <f t="shared" si="160"/>
        <v>0</v>
      </c>
      <c r="DC102" s="298">
        <f t="shared" si="160"/>
        <v>0</v>
      </c>
      <c r="DD102" s="298">
        <f t="shared" si="160"/>
        <v>0</v>
      </c>
      <c r="DE102" s="298">
        <f t="shared" si="160"/>
        <v>0</v>
      </c>
      <c r="DF102" s="298">
        <f t="shared" si="160"/>
        <v>0</v>
      </c>
    </row>
    <row r="103" spans="1:110" ht="18" customHeight="1" x14ac:dyDescent="0.2">
      <c r="A103" s="57"/>
      <c r="B103" s="696"/>
      <c r="C103" s="696"/>
      <c r="D103" s="696"/>
      <c r="E103" s="696"/>
      <c r="F103" s="696"/>
      <c r="G103" s="57"/>
      <c r="H103" s="60"/>
      <c r="I103" s="66"/>
      <c r="J103" s="608"/>
      <c r="K103" s="175"/>
      <c r="L103" s="246"/>
      <c r="M103" s="246"/>
      <c r="N103" s="246"/>
      <c r="U103" s="175"/>
      <c r="V103" s="246"/>
      <c r="W103" s="246"/>
      <c r="X103" s="246"/>
      <c r="Y103" s="85"/>
      <c r="AE103" s="175"/>
      <c r="AF103" s="246"/>
      <c r="AG103" s="246"/>
      <c r="AH103" s="246"/>
      <c r="AI103" s="85"/>
      <c r="AO103" s="175"/>
      <c r="AP103" s="246"/>
      <c r="AQ103" s="246"/>
      <c r="AR103" s="246"/>
      <c r="AS103" s="85"/>
      <c r="AY103" s="175"/>
      <c r="AZ103" s="246"/>
      <c r="BA103" s="246"/>
      <c r="BB103" s="246"/>
      <c r="BC103" s="85"/>
      <c r="BI103" s="175"/>
      <c r="BJ103" s="246"/>
      <c r="BK103" s="246"/>
      <c r="BL103" s="246"/>
      <c r="BM103" s="85"/>
      <c r="BS103" s="175"/>
      <c r="BT103" s="246"/>
      <c r="BU103" s="246"/>
      <c r="BV103" s="246"/>
      <c r="BW103" s="85"/>
      <c r="CC103" s="175"/>
      <c r="CD103" s="246"/>
      <c r="CE103" s="246"/>
      <c r="CF103" s="246"/>
      <c r="CG103" s="85"/>
      <c r="CM103" s="175"/>
      <c r="CN103" s="246"/>
      <c r="CO103" s="246"/>
      <c r="CP103" s="246"/>
      <c r="CQ103" s="85"/>
      <c r="CW103" s="175"/>
      <c r="CX103" s="246"/>
      <c r="CY103" s="246"/>
      <c r="CZ103" s="246"/>
      <c r="DA103" s="85"/>
    </row>
    <row r="104" spans="1:110" ht="28" customHeight="1" x14ac:dyDescent="0.2">
      <c r="A104" s="57"/>
      <c r="B104" s="609"/>
      <c r="C104" s="692" t="s">
        <v>757</v>
      </c>
      <c r="D104" s="692"/>
      <c r="E104" s="692"/>
      <c r="F104" s="406">
        <v>100</v>
      </c>
      <c r="G104" s="58"/>
      <c r="H104" s="66"/>
      <c r="I104" s="243"/>
      <c r="J104" s="608"/>
      <c r="K104" s="175"/>
      <c r="L104" s="246"/>
      <c r="M104" s="246"/>
      <c r="N104" s="246"/>
      <c r="U104" s="175"/>
      <c r="V104" s="246"/>
      <c r="W104" s="246"/>
      <c r="X104" s="246"/>
      <c r="Y104" s="85"/>
      <c r="AE104" s="175"/>
      <c r="AF104" s="246"/>
      <c r="AG104" s="246"/>
      <c r="AH104" s="246"/>
      <c r="AI104" s="85"/>
      <c r="AO104" s="175"/>
      <c r="AP104" s="246"/>
      <c r="AQ104" s="246"/>
      <c r="AR104" s="246"/>
      <c r="AS104" s="85"/>
      <c r="AY104" s="175"/>
      <c r="AZ104" s="246"/>
      <c r="BA104" s="246"/>
      <c r="BB104" s="246"/>
      <c r="BC104" s="85"/>
      <c r="BI104" s="175"/>
      <c r="BJ104" s="246"/>
      <c r="BK104" s="246"/>
      <c r="BL104" s="246"/>
      <c r="BM104" s="85"/>
      <c r="BS104" s="175"/>
      <c r="BT104" s="246"/>
      <c r="BU104" s="246"/>
      <c r="BV104" s="246"/>
      <c r="BW104" s="85"/>
      <c r="CC104" s="175"/>
      <c r="CD104" s="246"/>
      <c r="CE104" s="246"/>
      <c r="CF104" s="246"/>
      <c r="CG104" s="85"/>
      <c r="CM104" s="175"/>
      <c r="CN104" s="246"/>
      <c r="CO104" s="246"/>
      <c r="CP104" s="246"/>
      <c r="CQ104" s="85"/>
      <c r="CW104" s="175"/>
      <c r="CX104" s="246"/>
      <c r="CY104" s="246"/>
      <c r="CZ104" s="246"/>
      <c r="DA104" s="85"/>
    </row>
    <row r="105" spans="1:110" ht="28" customHeight="1" x14ac:dyDescent="0.2">
      <c r="A105" s="57"/>
      <c r="B105" s="609"/>
      <c r="C105" s="690" t="s">
        <v>758</v>
      </c>
      <c r="D105" s="690"/>
      <c r="E105" s="690"/>
      <c r="F105" s="407">
        <v>25</v>
      </c>
      <c r="G105" s="58"/>
      <c r="H105" s="66"/>
      <c r="I105" s="243"/>
      <c r="J105" s="608"/>
      <c r="K105" s="175"/>
      <c r="L105" s="246"/>
      <c r="M105" s="246"/>
      <c r="N105" s="246"/>
      <c r="U105" s="175"/>
      <c r="V105" s="246"/>
      <c r="W105" s="246"/>
      <c r="X105" s="246"/>
      <c r="Y105" s="85"/>
      <c r="AE105" s="175"/>
      <c r="AF105" s="246"/>
      <c r="AG105" s="246"/>
      <c r="AH105" s="246"/>
      <c r="AI105" s="85"/>
      <c r="AO105" s="175"/>
      <c r="AP105" s="246"/>
      <c r="AQ105" s="246"/>
      <c r="AR105" s="246"/>
      <c r="AS105" s="85"/>
      <c r="AY105" s="175"/>
      <c r="AZ105" s="246"/>
      <c r="BA105" s="246"/>
      <c r="BB105" s="246"/>
      <c r="BC105" s="85"/>
      <c r="BI105" s="175"/>
      <c r="BJ105" s="246"/>
      <c r="BK105" s="246"/>
      <c r="BL105" s="246"/>
      <c r="BM105" s="85"/>
      <c r="BS105" s="175"/>
      <c r="BT105" s="246"/>
      <c r="BU105" s="246"/>
      <c r="BV105" s="246"/>
      <c r="BW105" s="85"/>
      <c r="CC105" s="175"/>
      <c r="CD105" s="246"/>
      <c r="CE105" s="246"/>
      <c r="CF105" s="246"/>
      <c r="CG105" s="85"/>
      <c r="CM105" s="175"/>
      <c r="CN105" s="246"/>
      <c r="CO105" s="246"/>
      <c r="CP105" s="246"/>
      <c r="CQ105" s="85"/>
      <c r="CW105" s="175"/>
      <c r="CX105" s="246"/>
      <c r="CY105" s="246"/>
      <c r="CZ105" s="246"/>
      <c r="DA105" s="85"/>
    </row>
    <row r="106" spans="1:110" ht="28" customHeight="1" x14ac:dyDescent="0.2">
      <c r="A106" s="57"/>
      <c r="B106" s="609"/>
      <c r="C106" s="688" t="s">
        <v>759</v>
      </c>
      <c r="D106" s="688"/>
      <c r="E106" s="688"/>
      <c r="F106" s="407">
        <v>0</v>
      </c>
      <c r="G106" s="58"/>
      <c r="H106" s="66">
        <f>I106</f>
        <v>0</v>
      </c>
      <c r="I106" s="409">
        <v>0</v>
      </c>
      <c r="J106" s="608"/>
      <c r="K106" s="278">
        <f>$I$106</f>
        <v>0</v>
      </c>
      <c r="L106" s="278">
        <f t="shared" ref="L106:BW106" si="161">$I$106</f>
        <v>0</v>
      </c>
      <c r="M106" s="278">
        <f t="shared" si="161"/>
        <v>0</v>
      </c>
      <c r="N106" s="278">
        <f t="shared" si="161"/>
        <v>0</v>
      </c>
      <c r="O106" s="278">
        <f t="shared" si="161"/>
        <v>0</v>
      </c>
      <c r="P106" s="278">
        <f t="shared" si="161"/>
        <v>0</v>
      </c>
      <c r="Q106" s="278">
        <f t="shared" si="161"/>
        <v>0</v>
      </c>
      <c r="R106" s="278">
        <f t="shared" si="161"/>
        <v>0</v>
      </c>
      <c r="S106" s="278">
        <f t="shared" si="161"/>
        <v>0</v>
      </c>
      <c r="T106" s="278">
        <f t="shared" si="161"/>
        <v>0</v>
      </c>
      <c r="U106" s="278">
        <f t="shared" si="161"/>
        <v>0</v>
      </c>
      <c r="V106" s="278">
        <f t="shared" si="161"/>
        <v>0</v>
      </c>
      <c r="W106" s="278">
        <f t="shared" si="161"/>
        <v>0</v>
      </c>
      <c r="X106" s="278">
        <f t="shared" si="161"/>
        <v>0</v>
      </c>
      <c r="Y106" s="278">
        <f t="shared" si="161"/>
        <v>0</v>
      </c>
      <c r="Z106" s="278">
        <f t="shared" si="161"/>
        <v>0</v>
      </c>
      <c r="AA106" s="278">
        <f t="shared" si="161"/>
        <v>0</v>
      </c>
      <c r="AB106" s="278">
        <f t="shared" si="161"/>
        <v>0</v>
      </c>
      <c r="AC106" s="278">
        <f t="shared" si="161"/>
        <v>0</v>
      </c>
      <c r="AD106" s="278">
        <f t="shared" si="161"/>
        <v>0</v>
      </c>
      <c r="AE106" s="278">
        <f t="shared" si="161"/>
        <v>0</v>
      </c>
      <c r="AF106" s="278">
        <f t="shared" si="161"/>
        <v>0</v>
      </c>
      <c r="AG106" s="278">
        <f t="shared" si="161"/>
        <v>0</v>
      </c>
      <c r="AH106" s="278">
        <f t="shared" si="161"/>
        <v>0</v>
      </c>
      <c r="AI106" s="278">
        <f t="shared" si="161"/>
        <v>0</v>
      </c>
      <c r="AJ106" s="278">
        <f t="shared" si="161"/>
        <v>0</v>
      </c>
      <c r="AK106" s="278">
        <f t="shared" si="161"/>
        <v>0</v>
      </c>
      <c r="AL106" s="278">
        <f t="shared" si="161"/>
        <v>0</v>
      </c>
      <c r="AM106" s="278">
        <f t="shared" si="161"/>
        <v>0</v>
      </c>
      <c r="AN106" s="278">
        <f t="shared" si="161"/>
        <v>0</v>
      </c>
      <c r="AO106" s="278">
        <f t="shared" si="161"/>
        <v>0</v>
      </c>
      <c r="AP106" s="278">
        <f t="shared" si="161"/>
        <v>0</v>
      </c>
      <c r="AQ106" s="278">
        <f t="shared" si="161"/>
        <v>0</v>
      </c>
      <c r="AR106" s="278">
        <f t="shared" si="161"/>
        <v>0</v>
      </c>
      <c r="AS106" s="278">
        <f t="shared" si="161"/>
        <v>0</v>
      </c>
      <c r="AT106" s="278">
        <f t="shared" si="161"/>
        <v>0</v>
      </c>
      <c r="AU106" s="278">
        <f t="shared" si="161"/>
        <v>0</v>
      </c>
      <c r="AV106" s="278">
        <f t="shared" si="161"/>
        <v>0</v>
      </c>
      <c r="AW106" s="278">
        <f t="shared" si="161"/>
        <v>0</v>
      </c>
      <c r="AX106" s="278">
        <f t="shared" si="161"/>
        <v>0</v>
      </c>
      <c r="AY106" s="278">
        <f t="shared" si="161"/>
        <v>0</v>
      </c>
      <c r="AZ106" s="278">
        <f t="shared" si="161"/>
        <v>0</v>
      </c>
      <c r="BA106" s="278">
        <f t="shared" si="161"/>
        <v>0</v>
      </c>
      <c r="BB106" s="278">
        <f t="shared" si="161"/>
        <v>0</v>
      </c>
      <c r="BC106" s="278">
        <f t="shared" si="161"/>
        <v>0</v>
      </c>
      <c r="BD106" s="278">
        <f t="shared" si="161"/>
        <v>0</v>
      </c>
      <c r="BE106" s="278">
        <f t="shared" si="161"/>
        <v>0</v>
      </c>
      <c r="BF106" s="278">
        <f t="shared" si="161"/>
        <v>0</v>
      </c>
      <c r="BG106" s="278">
        <f t="shared" si="161"/>
        <v>0</v>
      </c>
      <c r="BH106" s="278">
        <f t="shared" si="161"/>
        <v>0</v>
      </c>
      <c r="BI106" s="278">
        <f t="shared" si="161"/>
        <v>0</v>
      </c>
      <c r="BJ106" s="278">
        <f t="shared" si="161"/>
        <v>0</v>
      </c>
      <c r="BK106" s="278">
        <f t="shared" si="161"/>
        <v>0</v>
      </c>
      <c r="BL106" s="278">
        <f t="shared" si="161"/>
        <v>0</v>
      </c>
      <c r="BM106" s="278">
        <f t="shared" si="161"/>
        <v>0</v>
      </c>
      <c r="BN106" s="278">
        <f t="shared" si="161"/>
        <v>0</v>
      </c>
      <c r="BO106" s="278">
        <f t="shared" si="161"/>
        <v>0</v>
      </c>
      <c r="BP106" s="278">
        <f t="shared" si="161"/>
        <v>0</v>
      </c>
      <c r="BQ106" s="278">
        <f t="shared" si="161"/>
        <v>0</v>
      </c>
      <c r="BR106" s="278">
        <f t="shared" si="161"/>
        <v>0</v>
      </c>
      <c r="BS106" s="278">
        <f t="shared" si="161"/>
        <v>0</v>
      </c>
      <c r="BT106" s="278">
        <f t="shared" si="161"/>
        <v>0</v>
      </c>
      <c r="BU106" s="278">
        <f t="shared" si="161"/>
        <v>0</v>
      </c>
      <c r="BV106" s="278">
        <f t="shared" si="161"/>
        <v>0</v>
      </c>
      <c r="BW106" s="278">
        <f t="shared" si="161"/>
        <v>0</v>
      </c>
      <c r="BX106" s="278">
        <f t="shared" ref="BX106:DF106" si="162">$I$106</f>
        <v>0</v>
      </c>
      <c r="BY106" s="278">
        <f t="shared" si="162"/>
        <v>0</v>
      </c>
      <c r="BZ106" s="278">
        <f t="shared" si="162"/>
        <v>0</v>
      </c>
      <c r="CA106" s="278">
        <f t="shared" si="162"/>
        <v>0</v>
      </c>
      <c r="CB106" s="278">
        <f t="shared" si="162"/>
        <v>0</v>
      </c>
      <c r="CC106" s="278">
        <f t="shared" si="162"/>
        <v>0</v>
      </c>
      <c r="CD106" s="278">
        <f t="shared" si="162"/>
        <v>0</v>
      </c>
      <c r="CE106" s="278">
        <f t="shared" si="162"/>
        <v>0</v>
      </c>
      <c r="CF106" s="278">
        <f t="shared" si="162"/>
        <v>0</v>
      </c>
      <c r="CG106" s="278">
        <f t="shared" si="162"/>
        <v>0</v>
      </c>
      <c r="CH106" s="278">
        <f t="shared" si="162"/>
        <v>0</v>
      </c>
      <c r="CI106" s="278">
        <f t="shared" si="162"/>
        <v>0</v>
      </c>
      <c r="CJ106" s="278">
        <f t="shared" si="162"/>
        <v>0</v>
      </c>
      <c r="CK106" s="278">
        <f t="shared" si="162"/>
        <v>0</v>
      </c>
      <c r="CL106" s="278">
        <f t="shared" si="162"/>
        <v>0</v>
      </c>
      <c r="CM106" s="278">
        <f t="shared" si="162"/>
        <v>0</v>
      </c>
      <c r="CN106" s="278">
        <f t="shared" si="162"/>
        <v>0</v>
      </c>
      <c r="CO106" s="278">
        <f t="shared" si="162"/>
        <v>0</v>
      </c>
      <c r="CP106" s="278">
        <f t="shared" si="162"/>
        <v>0</v>
      </c>
      <c r="CQ106" s="278">
        <f t="shared" si="162"/>
        <v>0</v>
      </c>
      <c r="CR106" s="278">
        <f t="shared" si="162"/>
        <v>0</v>
      </c>
      <c r="CS106" s="278">
        <f t="shared" si="162"/>
        <v>0</v>
      </c>
      <c r="CT106" s="278">
        <f t="shared" si="162"/>
        <v>0</v>
      </c>
      <c r="CU106" s="278">
        <f t="shared" si="162"/>
        <v>0</v>
      </c>
      <c r="CV106" s="278">
        <f t="shared" si="162"/>
        <v>0</v>
      </c>
      <c r="CW106" s="278">
        <f t="shared" si="162"/>
        <v>0</v>
      </c>
      <c r="CX106" s="278">
        <f t="shared" si="162"/>
        <v>0</v>
      </c>
      <c r="CY106" s="278">
        <f t="shared" si="162"/>
        <v>0</v>
      </c>
      <c r="CZ106" s="278">
        <f t="shared" si="162"/>
        <v>0</v>
      </c>
      <c r="DA106" s="278">
        <f t="shared" si="162"/>
        <v>0</v>
      </c>
      <c r="DB106" s="278">
        <f t="shared" si="162"/>
        <v>0</v>
      </c>
      <c r="DC106" s="278">
        <f t="shared" si="162"/>
        <v>0</v>
      </c>
      <c r="DD106" s="278">
        <f t="shared" si="162"/>
        <v>0</v>
      </c>
      <c r="DE106" s="278">
        <f t="shared" si="162"/>
        <v>0</v>
      </c>
      <c r="DF106" s="278">
        <f t="shared" si="162"/>
        <v>0</v>
      </c>
    </row>
    <row r="107" spans="1:110" ht="18" customHeight="1" x14ac:dyDescent="0.2">
      <c r="A107" s="57"/>
      <c r="B107" s="608"/>
      <c r="C107" s="608"/>
      <c r="D107" s="608"/>
      <c r="E107" s="66"/>
      <c r="F107" s="617">
        <v>0</v>
      </c>
      <c r="G107" s="57"/>
      <c r="H107" s="60"/>
      <c r="I107" s="609"/>
      <c r="J107" s="608"/>
      <c r="K107" s="175"/>
      <c r="L107" s="246"/>
      <c r="M107" s="246"/>
      <c r="N107" s="246"/>
      <c r="U107" s="175"/>
      <c r="V107" s="246"/>
      <c r="W107" s="246"/>
      <c r="X107" s="246"/>
      <c r="Y107" s="85"/>
      <c r="AE107" s="175"/>
      <c r="AF107" s="246"/>
      <c r="AG107" s="246"/>
      <c r="AH107" s="246"/>
      <c r="AI107" s="85"/>
      <c r="AO107" s="175"/>
      <c r="AP107" s="246"/>
      <c r="AQ107" s="246"/>
      <c r="AR107" s="246"/>
      <c r="AS107" s="85"/>
      <c r="AY107" s="175"/>
      <c r="AZ107" s="246"/>
      <c r="BA107" s="246"/>
      <c r="BB107" s="246"/>
      <c r="BC107" s="85"/>
      <c r="BI107" s="175"/>
      <c r="BJ107" s="246"/>
      <c r="BK107" s="246"/>
      <c r="BL107" s="246"/>
      <c r="BM107" s="85"/>
      <c r="BS107" s="175"/>
      <c r="BT107" s="246"/>
      <c r="BU107" s="246"/>
      <c r="BV107" s="246"/>
      <c r="BW107" s="85"/>
      <c r="CC107" s="175"/>
      <c r="CD107" s="246"/>
      <c r="CE107" s="246"/>
      <c r="CF107" s="246"/>
      <c r="CG107" s="85"/>
      <c r="CM107" s="175"/>
      <c r="CN107" s="246"/>
      <c r="CO107" s="246"/>
      <c r="CP107" s="246"/>
      <c r="CQ107" s="85"/>
      <c r="CW107" s="175"/>
      <c r="CX107" s="246"/>
      <c r="CY107" s="246"/>
      <c r="CZ107" s="246"/>
      <c r="DA107" s="85"/>
    </row>
    <row r="108" spans="1:110" ht="27" customHeight="1" x14ac:dyDescent="0.2">
      <c r="A108" s="57"/>
      <c r="B108" s="449"/>
      <c r="C108" s="691" t="s">
        <v>751</v>
      </c>
      <c r="D108" s="691"/>
      <c r="E108" s="691"/>
      <c r="F108" s="421" t="s">
        <v>236</v>
      </c>
      <c r="G108" s="57"/>
      <c r="H108" s="91">
        <f>$G$137*H111</f>
        <v>0</v>
      </c>
      <c r="I108" s="63"/>
      <c r="J108" s="181"/>
      <c r="K108" s="564">
        <f>$G$137*K111</f>
        <v>0</v>
      </c>
      <c r="L108" s="564">
        <f t="shared" ref="L108:BW108" si="163">$G$137*L111</f>
        <v>0</v>
      </c>
      <c r="M108" s="564">
        <f t="shared" si="163"/>
        <v>0</v>
      </c>
      <c r="N108" s="564">
        <f t="shared" si="163"/>
        <v>0</v>
      </c>
      <c r="O108" s="564">
        <f t="shared" si="163"/>
        <v>0</v>
      </c>
      <c r="P108" s="564">
        <f t="shared" si="163"/>
        <v>0</v>
      </c>
      <c r="Q108" s="564">
        <f t="shared" si="163"/>
        <v>0</v>
      </c>
      <c r="R108" s="564">
        <f t="shared" si="163"/>
        <v>0</v>
      </c>
      <c r="S108" s="564">
        <f t="shared" si="163"/>
        <v>0</v>
      </c>
      <c r="T108" s="564">
        <f t="shared" si="163"/>
        <v>0</v>
      </c>
      <c r="U108" s="564">
        <f t="shared" si="163"/>
        <v>0</v>
      </c>
      <c r="V108" s="564">
        <f t="shared" si="163"/>
        <v>0</v>
      </c>
      <c r="W108" s="564">
        <f t="shared" si="163"/>
        <v>0</v>
      </c>
      <c r="X108" s="564">
        <f t="shared" si="163"/>
        <v>0</v>
      </c>
      <c r="Y108" s="564">
        <f t="shared" si="163"/>
        <v>0</v>
      </c>
      <c r="Z108" s="564">
        <f t="shared" si="163"/>
        <v>0</v>
      </c>
      <c r="AA108" s="564">
        <f t="shared" si="163"/>
        <v>0</v>
      </c>
      <c r="AB108" s="564">
        <f t="shared" si="163"/>
        <v>0</v>
      </c>
      <c r="AC108" s="564">
        <f t="shared" si="163"/>
        <v>0</v>
      </c>
      <c r="AD108" s="564">
        <f t="shared" si="163"/>
        <v>0</v>
      </c>
      <c r="AE108" s="564">
        <f t="shared" si="163"/>
        <v>0</v>
      </c>
      <c r="AF108" s="564">
        <f t="shared" si="163"/>
        <v>0</v>
      </c>
      <c r="AG108" s="564">
        <f t="shared" si="163"/>
        <v>0</v>
      </c>
      <c r="AH108" s="564">
        <f t="shared" si="163"/>
        <v>0</v>
      </c>
      <c r="AI108" s="564">
        <f t="shared" si="163"/>
        <v>0</v>
      </c>
      <c r="AJ108" s="564">
        <f t="shared" si="163"/>
        <v>0</v>
      </c>
      <c r="AK108" s="564">
        <f t="shared" si="163"/>
        <v>0</v>
      </c>
      <c r="AL108" s="564">
        <f t="shared" si="163"/>
        <v>0</v>
      </c>
      <c r="AM108" s="564">
        <f t="shared" si="163"/>
        <v>0</v>
      </c>
      <c r="AN108" s="564">
        <f t="shared" si="163"/>
        <v>0</v>
      </c>
      <c r="AO108" s="564">
        <f t="shared" si="163"/>
        <v>0</v>
      </c>
      <c r="AP108" s="564">
        <f t="shared" si="163"/>
        <v>0</v>
      </c>
      <c r="AQ108" s="564">
        <f t="shared" si="163"/>
        <v>0</v>
      </c>
      <c r="AR108" s="564">
        <f t="shared" si="163"/>
        <v>0</v>
      </c>
      <c r="AS108" s="564">
        <f t="shared" si="163"/>
        <v>0</v>
      </c>
      <c r="AT108" s="564">
        <f t="shared" si="163"/>
        <v>0</v>
      </c>
      <c r="AU108" s="564">
        <f t="shared" si="163"/>
        <v>0</v>
      </c>
      <c r="AV108" s="564">
        <f t="shared" si="163"/>
        <v>0</v>
      </c>
      <c r="AW108" s="564">
        <f t="shared" si="163"/>
        <v>0</v>
      </c>
      <c r="AX108" s="564">
        <f t="shared" si="163"/>
        <v>0</v>
      </c>
      <c r="AY108" s="564">
        <f t="shared" si="163"/>
        <v>0</v>
      </c>
      <c r="AZ108" s="564">
        <f t="shared" si="163"/>
        <v>0</v>
      </c>
      <c r="BA108" s="564">
        <f t="shared" si="163"/>
        <v>0</v>
      </c>
      <c r="BB108" s="564">
        <f t="shared" si="163"/>
        <v>0</v>
      </c>
      <c r="BC108" s="564">
        <f t="shared" si="163"/>
        <v>0</v>
      </c>
      <c r="BD108" s="564">
        <f t="shared" si="163"/>
        <v>0</v>
      </c>
      <c r="BE108" s="564">
        <f t="shared" si="163"/>
        <v>0</v>
      </c>
      <c r="BF108" s="564">
        <f t="shared" si="163"/>
        <v>0</v>
      </c>
      <c r="BG108" s="564">
        <f t="shared" si="163"/>
        <v>0</v>
      </c>
      <c r="BH108" s="564">
        <f t="shared" si="163"/>
        <v>0</v>
      </c>
      <c r="BI108" s="564">
        <f t="shared" si="163"/>
        <v>0</v>
      </c>
      <c r="BJ108" s="564">
        <f t="shared" si="163"/>
        <v>0</v>
      </c>
      <c r="BK108" s="564">
        <f t="shared" si="163"/>
        <v>0</v>
      </c>
      <c r="BL108" s="564">
        <f t="shared" si="163"/>
        <v>0</v>
      </c>
      <c r="BM108" s="564">
        <f t="shared" si="163"/>
        <v>0</v>
      </c>
      <c r="BN108" s="564">
        <f t="shared" si="163"/>
        <v>0</v>
      </c>
      <c r="BO108" s="564">
        <f t="shared" si="163"/>
        <v>0</v>
      </c>
      <c r="BP108" s="564">
        <f t="shared" si="163"/>
        <v>0</v>
      </c>
      <c r="BQ108" s="564">
        <f t="shared" si="163"/>
        <v>0</v>
      </c>
      <c r="BR108" s="564">
        <f t="shared" si="163"/>
        <v>0</v>
      </c>
      <c r="BS108" s="564">
        <f t="shared" si="163"/>
        <v>0</v>
      </c>
      <c r="BT108" s="564">
        <f t="shared" si="163"/>
        <v>0</v>
      </c>
      <c r="BU108" s="564">
        <f t="shared" si="163"/>
        <v>0</v>
      </c>
      <c r="BV108" s="564">
        <f t="shared" si="163"/>
        <v>0</v>
      </c>
      <c r="BW108" s="564">
        <f t="shared" si="163"/>
        <v>0</v>
      </c>
      <c r="BX108" s="564">
        <f t="shared" ref="BX108:DF108" si="164">$G$137*BX111</f>
        <v>0</v>
      </c>
      <c r="BY108" s="564">
        <f t="shared" si="164"/>
        <v>0</v>
      </c>
      <c r="BZ108" s="564">
        <f t="shared" si="164"/>
        <v>0</v>
      </c>
      <c r="CA108" s="564">
        <f t="shared" si="164"/>
        <v>0</v>
      </c>
      <c r="CB108" s="564">
        <f t="shared" si="164"/>
        <v>0</v>
      </c>
      <c r="CC108" s="564">
        <f t="shared" si="164"/>
        <v>0</v>
      </c>
      <c r="CD108" s="564">
        <f t="shared" si="164"/>
        <v>0</v>
      </c>
      <c r="CE108" s="564">
        <f t="shared" si="164"/>
        <v>0</v>
      </c>
      <c r="CF108" s="564">
        <f t="shared" si="164"/>
        <v>0</v>
      </c>
      <c r="CG108" s="564">
        <f t="shared" si="164"/>
        <v>0</v>
      </c>
      <c r="CH108" s="564">
        <f t="shared" si="164"/>
        <v>0</v>
      </c>
      <c r="CI108" s="564">
        <f t="shared" si="164"/>
        <v>0</v>
      </c>
      <c r="CJ108" s="564">
        <f t="shared" si="164"/>
        <v>0</v>
      </c>
      <c r="CK108" s="564">
        <f t="shared" si="164"/>
        <v>0</v>
      </c>
      <c r="CL108" s="564">
        <f t="shared" si="164"/>
        <v>0</v>
      </c>
      <c r="CM108" s="564">
        <f t="shared" si="164"/>
        <v>0</v>
      </c>
      <c r="CN108" s="564">
        <f t="shared" si="164"/>
        <v>0</v>
      </c>
      <c r="CO108" s="564">
        <f t="shared" si="164"/>
        <v>0</v>
      </c>
      <c r="CP108" s="564">
        <f t="shared" si="164"/>
        <v>0</v>
      </c>
      <c r="CQ108" s="564">
        <f t="shared" si="164"/>
        <v>0</v>
      </c>
      <c r="CR108" s="564">
        <f t="shared" si="164"/>
        <v>0</v>
      </c>
      <c r="CS108" s="564">
        <f t="shared" si="164"/>
        <v>0</v>
      </c>
      <c r="CT108" s="564">
        <f t="shared" si="164"/>
        <v>0</v>
      </c>
      <c r="CU108" s="564">
        <f t="shared" si="164"/>
        <v>0</v>
      </c>
      <c r="CV108" s="564">
        <f t="shared" si="164"/>
        <v>0</v>
      </c>
      <c r="CW108" s="564">
        <f t="shared" si="164"/>
        <v>0</v>
      </c>
      <c r="CX108" s="564">
        <f t="shared" si="164"/>
        <v>0</v>
      </c>
      <c r="CY108" s="564">
        <f t="shared" si="164"/>
        <v>0</v>
      </c>
      <c r="CZ108" s="564">
        <f t="shared" si="164"/>
        <v>0</v>
      </c>
      <c r="DA108" s="564">
        <f t="shared" si="164"/>
        <v>0</v>
      </c>
      <c r="DB108" s="564">
        <f t="shared" si="164"/>
        <v>0</v>
      </c>
      <c r="DC108" s="564">
        <f t="shared" si="164"/>
        <v>0</v>
      </c>
      <c r="DD108" s="564">
        <f t="shared" si="164"/>
        <v>0</v>
      </c>
      <c r="DE108" s="564">
        <f t="shared" si="164"/>
        <v>0</v>
      </c>
      <c r="DF108" s="564">
        <f t="shared" si="164"/>
        <v>0</v>
      </c>
    </row>
    <row r="109" spans="1:110" ht="11" customHeight="1" x14ac:dyDescent="0.2">
      <c r="A109" s="57"/>
      <c r="B109" s="202"/>
      <c r="C109" s="694"/>
      <c r="D109" s="694"/>
      <c r="E109" s="695"/>
      <c r="F109" s="202"/>
      <c r="G109" s="57"/>
      <c r="H109" s="60"/>
      <c r="I109" s="66"/>
      <c r="J109" s="181"/>
      <c r="K109" s="175"/>
      <c r="L109" s="246"/>
      <c r="M109" s="246"/>
      <c r="N109" s="246"/>
      <c r="U109" s="175"/>
      <c r="V109" s="246"/>
      <c r="W109" s="246"/>
      <c r="X109" s="246"/>
      <c r="Y109" s="85"/>
      <c r="AE109" s="175"/>
      <c r="AF109" s="246"/>
      <c r="AG109" s="246"/>
      <c r="AH109" s="246"/>
      <c r="AI109" s="85"/>
      <c r="AO109" s="175"/>
      <c r="AP109" s="246"/>
      <c r="AQ109" s="246"/>
      <c r="AR109" s="246"/>
      <c r="AS109" s="85"/>
      <c r="AY109" s="175"/>
      <c r="AZ109" s="246"/>
      <c r="BA109" s="246"/>
      <c r="BB109" s="246"/>
      <c r="BC109" s="85"/>
      <c r="BI109" s="175"/>
      <c r="BJ109" s="246"/>
      <c r="BK109" s="246"/>
      <c r="BL109" s="246"/>
      <c r="BM109" s="85"/>
      <c r="BS109" s="175"/>
      <c r="BT109" s="246"/>
      <c r="BU109" s="246"/>
      <c r="BV109" s="246"/>
      <c r="BW109" s="85"/>
      <c r="CC109" s="175"/>
      <c r="CD109" s="246"/>
      <c r="CE109" s="246"/>
      <c r="CF109" s="246"/>
      <c r="CG109" s="85"/>
      <c r="CM109" s="175"/>
      <c r="CN109" s="246"/>
      <c r="CO109" s="246"/>
      <c r="CP109" s="246"/>
      <c r="CQ109" s="85"/>
      <c r="CW109" s="175"/>
      <c r="CX109" s="246"/>
      <c r="CY109" s="246"/>
      <c r="CZ109" s="246"/>
      <c r="DA109" s="85"/>
    </row>
    <row r="110" spans="1:110" s="76" customFormat="1" ht="27.75" customHeight="1" thickBot="1" x14ac:dyDescent="0.25">
      <c r="A110" s="58"/>
      <c r="B110" s="562"/>
      <c r="C110" s="692" t="s">
        <v>752</v>
      </c>
      <c r="D110" s="692"/>
      <c r="E110" s="692"/>
      <c r="F110" s="406">
        <v>300</v>
      </c>
      <c r="G110" s="58"/>
      <c r="H110" s="66"/>
      <c r="I110" s="66"/>
      <c r="J110" s="179"/>
      <c r="K110" s="244"/>
      <c r="L110" s="246"/>
      <c r="M110" s="246"/>
      <c r="N110" s="246"/>
      <c r="O110" s="85"/>
      <c r="U110" s="244"/>
      <c r="V110" s="246"/>
      <c r="W110" s="246"/>
      <c r="X110" s="246"/>
      <c r="Y110" s="85"/>
      <c r="AE110" s="244"/>
      <c r="AF110" s="246"/>
      <c r="AG110" s="246"/>
      <c r="AH110" s="246"/>
      <c r="AI110" s="85"/>
      <c r="AO110" s="244"/>
      <c r="AP110" s="246"/>
      <c r="AQ110" s="246"/>
      <c r="AR110" s="246"/>
      <c r="AS110" s="85"/>
      <c r="AY110" s="244"/>
      <c r="AZ110" s="246"/>
      <c r="BA110" s="246"/>
      <c r="BB110" s="246"/>
      <c r="BC110" s="85"/>
      <c r="BI110" s="244"/>
      <c r="BJ110" s="246"/>
      <c r="BK110" s="246"/>
      <c r="BL110" s="246"/>
      <c r="BM110" s="85"/>
      <c r="BS110" s="244"/>
      <c r="BT110" s="246"/>
      <c r="BU110" s="246"/>
      <c r="BV110" s="246"/>
      <c r="BW110" s="85"/>
      <c r="CC110" s="244"/>
      <c r="CD110" s="246"/>
      <c r="CE110" s="246"/>
      <c r="CF110" s="246"/>
      <c r="CG110" s="85"/>
      <c r="CM110" s="244"/>
      <c r="CN110" s="246"/>
      <c r="CO110" s="246"/>
      <c r="CP110" s="246"/>
      <c r="CQ110" s="85"/>
      <c r="CW110" s="244"/>
      <c r="CX110" s="246"/>
      <c r="CY110" s="246"/>
      <c r="CZ110" s="246"/>
      <c r="DA110" s="85"/>
    </row>
    <row r="111" spans="1:110" s="76" customFormat="1" ht="27.75" customHeight="1" thickBot="1" x14ac:dyDescent="0.25">
      <c r="A111" s="58"/>
      <c r="B111" s="562"/>
      <c r="C111" s="690" t="s">
        <v>753</v>
      </c>
      <c r="D111" s="690"/>
      <c r="E111" s="690"/>
      <c r="F111" s="407">
        <v>200</v>
      </c>
      <c r="G111" s="58"/>
      <c r="H111" s="66">
        <f>I111</f>
        <v>0</v>
      </c>
      <c r="I111" s="216">
        <f>IFERROR(AVERAGEIF(K111:DF111,"&lt;&gt;0"),0)</f>
        <v>0</v>
      </c>
      <c r="J111" s="179"/>
      <c r="K111" s="619">
        <v>0</v>
      </c>
      <c r="L111" s="619">
        <v>0</v>
      </c>
      <c r="M111" s="619">
        <v>0</v>
      </c>
      <c r="N111" s="619">
        <v>0</v>
      </c>
      <c r="O111" s="619">
        <v>0</v>
      </c>
      <c r="P111" s="619">
        <v>0</v>
      </c>
      <c r="Q111" s="619">
        <v>0</v>
      </c>
      <c r="R111" s="619">
        <v>0</v>
      </c>
      <c r="S111" s="619">
        <v>0</v>
      </c>
      <c r="T111" s="619">
        <v>0</v>
      </c>
      <c r="U111" s="619">
        <v>0</v>
      </c>
      <c r="V111" s="619">
        <v>0</v>
      </c>
      <c r="W111" s="619">
        <v>0</v>
      </c>
      <c r="X111" s="619">
        <v>0</v>
      </c>
      <c r="Y111" s="619">
        <v>0</v>
      </c>
      <c r="Z111" s="619">
        <v>0</v>
      </c>
      <c r="AA111" s="619">
        <v>0</v>
      </c>
      <c r="AB111" s="619">
        <v>0</v>
      </c>
      <c r="AC111" s="619">
        <v>0</v>
      </c>
      <c r="AD111" s="619">
        <v>0</v>
      </c>
      <c r="AE111" s="619">
        <v>0</v>
      </c>
      <c r="AF111" s="619">
        <v>0</v>
      </c>
      <c r="AG111" s="619">
        <v>0</v>
      </c>
      <c r="AH111" s="619">
        <v>0</v>
      </c>
      <c r="AI111" s="619">
        <v>0</v>
      </c>
      <c r="AJ111" s="619">
        <v>0</v>
      </c>
      <c r="AK111" s="619">
        <v>0</v>
      </c>
      <c r="AL111" s="619">
        <v>0</v>
      </c>
      <c r="AM111" s="619">
        <v>0</v>
      </c>
      <c r="AN111" s="619">
        <v>0</v>
      </c>
      <c r="AO111" s="619">
        <v>0</v>
      </c>
      <c r="AP111" s="619">
        <v>0</v>
      </c>
      <c r="AQ111" s="619">
        <v>0</v>
      </c>
      <c r="AR111" s="619">
        <v>0</v>
      </c>
      <c r="AS111" s="619">
        <v>0</v>
      </c>
      <c r="AT111" s="619">
        <v>0</v>
      </c>
      <c r="AU111" s="619">
        <v>0</v>
      </c>
      <c r="AV111" s="619">
        <v>0</v>
      </c>
      <c r="AW111" s="619">
        <v>0</v>
      </c>
      <c r="AX111" s="619">
        <v>0</v>
      </c>
      <c r="AY111" s="619">
        <v>0</v>
      </c>
      <c r="AZ111" s="619">
        <v>0</v>
      </c>
      <c r="BA111" s="619">
        <v>0</v>
      </c>
      <c r="BB111" s="619">
        <v>0</v>
      </c>
      <c r="BC111" s="619">
        <v>0</v>
      </c>
      <c r="BD111" s="619">
        <v>0</v>
      </c>
      <c r="BE111" s="619">
        <v>0</v>
      </c>
      <c r="BF111" s="619">
        <v>0</v>
      </c>
      <c r="BG111" s="619">
        <v>0</v>
      </c>
      <c r="BH111" s="619">
        <v>0</v>
      </c>
      <c r="BI111" s="619">
        <v>0</v>
      </c>
      <c r="BJ111" s="619">
        <v>0</v>
      </c>
      <c r="BK111" s="619">
        <v>0</v>
      </c>
      <c r="BL111" s="619">
        <v>0</v>
      </c>
      <c r="BM111" s="619">
        <v>0</v>
      </c>
      <c r="BN111" s="619">
        <v>0</v>
      </c>
      <c r="BO111" s="619">
        <v>0</v>
      </c>
      <c r="BP111" s="619">
        <v>0</v>
      </c>
      <c r="BQ111" s="619">
        <v>0</v>
      </c>
      <c r="BR111" s="619">
        <v>0</v>
      </c>
      <c r="BS111" s="619">
        <v>0</v>
      </c>
      <c r="BT111" s="619">
        <v>0</v>
      </c>
      <c r="BU111" s="619">
        <v>0</v>
      </c>
      <c r="BV111" s="619">
        <v>0</v>
      </c>
      <c r="BW111" s="619">
        <v>0</v>
      </c>
      <c r="BX111" s="619">
        <v>0</v>
      </c>
      <c r="BY111" s="619">
        <v>0</v>
      </c>
      <c r="BZ111" s="619">
        <v>0</v>
      </c>
      <c r="CA111" s="619">
        <v>0</v>
      </c>
      <c r="CB111" s="619">
        <v>0</v>
      </c>
      <c r="CC111" s="619">
        <v>0</v>
      </c>
      <c r="CD111" s="619">
        <v>0</v>
      </c>
      <c r="CE111" s="619">
        <v>0</v>
      </c>
      <c r="CF111" s="619">
        <v>0</v>
      </c>
      <c r="CG111" s="619">
        <v>0</v>
      </c>
      <c r="CH111" s="619">
        <v>0</v>
      </c>
      <c r="CI111" s="619">
        <v>0</v>
      </c>
      <c r="CJ111" s="619">
        <v>0</v>
      </c>
      <c r="CK111" s="619">
        <v>0</v>
      </c>
      <c r="CL111" s="619">
        <v>0</v>
      </c>
      <c r="CM111" s="619">
        <v>0</v>
      </c>
      <c r="CN111" s="619">
        <v>0</v>
      </c>
      <c r="CO111" s="619">
        <v>0</v>
      </c>
      <c r="CP111" s="619">
        <v>0</v>
      </c>
      <c r="CQ111" s="619">
        <v>0</v>
      </c>
      <c r="CR111" s="619">
        <v>0</v>
      </c>
      <c r="CS111" s="619">
        <v>0</v>
      </c>
      <c r="CT111" s="619">
        <v>0</v>
      </c>
      <c r="CU111" s="619">
        <v>0</v>
      </c>
      <c r="CV111" s="619">
        <v>0</v>
      </c>
      <c r="CW111" s="619">
        <v>0</v>
      </c>
      <c r="CX111" s="619">
        <v>0</v>
      </c>
      <c r="CY111" s="619">
        <v>0</v>
      </c>
      <c r="CZ111" s="619">
        <v>0</v>
      </c>
      <c r="DA111" s="619">
        <v>0</v>
      </c>
      <c r="DB111" s="619">
        <v>0</v>
      </c>
      <c r="DC111" s="619">
        <v>0</v>
      </c>
      <c r="DD111" s="619">
        <v>0</v>
      </c>
      <c r="DE111" s="619">
        <v>0</v>
      </c>
      <c r="DF111" s="619">
        <v>0</v>
      </c>
    </row>
    <row r="112" spans="1:110" s="76" customFormat="1" ht="27.75" customHeight="1" x14ac:dyDescent="0.2">
      <c r="A112" s="58"/>
      <c r="B112" s="562"/>
      <c r="C112" s="688" t="s">
        <v>754</v>
      </c>
      <c r="D112" s="688"/>
      <c r="E112" s="688"/>
      <c r="F112" s="407">
        <v>100</v>
      </c>
      <c r="G112" s="58"/>
      <c r="H112" s="66"/>
      <c r="I112" s="66"/>
      <c r="J112" s="179"/>
      <c r="K112" s="244"/>
      <c r="L112" s="246"/>
      <c r="M112" s="246"/>
      <c r="N112" s="246"/>
      <c r="O112" s="85"/>
      <c r="U112" s="244"/>
      <c r="V112" s="246"/>
      <c r="W112" s="246"/>
      <c r="X112" s="246"/>
      <c r="Y112" s="85"/>
      <c r="AE112" s="244"/>
      <c r="AF112" s="246"/>
      <c r="AG112" s="246"/>
      <c r="AH112" s="246"/>
      <c r="AI112" s="85"/>
      <c r="AO112" s="244"/>
      <c r="AP112" s="246"/>
      <c r="AQ112" s="246"/>
      <c r="AR112" s="246"/>
      <c r="AS112" s="85"/>
      <c r="AY112" s="244"/>
      <c r="AZ112" s="246"/>
      <c r="BA112" s="246"/>
      <c r="BB112" s="246"/>
      <c r="BC112" s="85"/>
      <c r="BI112" s="244"/>
      <c r="BJ112" s="246"/>
      <c r="BK112" s="246"/>
      <c r="BL112" s="246"/>
      <c r="BM112" s="85"/>
      <c r="BS112" s="244"/>
      <c r="BT112" s="246"/>
      <c r="BU112" s="246"/>
      <c r="BV112" s="246"/>
      <c r="BW112" s="85"/>
      <c r="CC112" s="244"/>
      <c r="CD112" s="246"/>
      <c r="CE112" s="246"/>
      <c r="CF112" s="246"/>
      <c r="CG112" s="85"/>
      <c r="CM112" s="244"/>
      <c r="CN112" s="246"/>
      <c r="CO112" s="246"/>
      <c r="CP112" s="246"/>
      <c r="CQ112" s="85"/>
      <c r="CW112" s="244"/>
      <c r="CX112" s="246"/>
      <c r="CY112" s="246"/>
      <c r="CZ112" s="246"/>
      <c r="DA112" s="85"/>
    </row>
    <row r="113" spans="1:110" ht="7" customHeight="1" x14ac:dyDescent="0.2">
      <c r="A113" s="57"/>
      <c r="B113" s="181"/>
      <c r="C113" s="684"/>
      <c r="D113" s="684"/>
      <c r="E113" s="684"/>
      <c r="F113" s="214">
        <v>0</v>
      </c>
      <c r="G113" s="57"/>
      <c r="H113" s="60"/>
      <c r="I113" s="179"/>
      <c r="J113" s="181"/>
      <c r="K113" s="175"/>
      <c r="L113" s="246"/>
      <c r="M113" s="246"/>
      <c r="N113" s="246"/>
      <c r="U113" s="175"/>
      <c r="V113" s="246"/>
      <c r="W113" s="246"/>
      <c r="X113" s="246"/>
      <c r="Y113" s="85"/>
      <c r="AE113" s="175"/>
      <c r="AF113" s="246"/>
      <c r="AG113" s="246"/>
      <c r="AH113" s="246"/>
      <c r="AI113" s="85"/>
      <c r="AO113" s="175"/>
      <c r="AP113" s="246"/>
      <c r="AQ113" s="246"/>
      <c r="AR113" s="246"/>
      <c r="AS113" s="85"/>
      <c r="AY113" s="175"/>
      <c r="AZ113" s="246"/>
      <c r="BA113" s="246"/>
      <c r="BB113" s="246"/>
      <c r="BC113" s="85"/>
      <c r="BI113" s="175"/>
      <c r="BJ113" s="246"/>
      <c r="BK113" s="246"/>
      <c r="BL113" s="246"/>
      <c r="BM113" s="85"/>
      <c r="BS113" s="175"/>
      <c r="BT113" s="246"/>
      <c r="BU113" s="246"/>
      <c r="BV113" s="246"/>
      <c r="BW113" s="85"/>
      <c r="CC113" s="175"/>
      <c r="CD113" s="246"/>
      <c r="CE113" s="246"/>
      <c r="CF113" s="246"/>
      <c r="CG113" s="85"/>
      <c r="CM113" s="175"/>
      <c r="CN113" s="246"/>
      <c r="CO113" s="246"/>
      <c r="CP113" s="246"/>
      <c r="CQ113" s="85"/>
      <c r="CW113" s="175"/>
      <c r="CX113" s="246"/>
      <c r="CY113" s="246"/>
      <c r="CZ113" s="246"/>
      <c r="DA113" s="85"/>
    </row>
    <row r="114" spans="1:110" ht="7" customHeight="1" x14ac:dyDescent="0.2">
      <c r="A114" s="57"/>
      <c r="B114" s="181"/>
      <c r="C114" s="181"/>
      <c r="D114" s="181"/>
      <c r="E114" s="181"/>
      <c r="F114" s="60"/>
      <c r="G114" s="57"/>
      <c r="H114" s="60"/>
      <c r="I114" s="179"/>
      <c r="J114" s="181"/>
      <c r="K114" s="175"/>
      <c r="L114" s="246"/>
      <c r="M114" s="246"/>
      <c r="N114" s="246"/>
      <c r="U114" s="175"/>
      <c r="V114" s="246"/>
      <c r="W114" s="246"/>
      <c r="X114" s="246"/>
      <c r="Y114" s="85"/>
      <c r="AE114" s="175"/>
      <c r="AF114" s="246"/>
      <c r="AG114" s="246"/>
      <c r="AH114" s="246"/>
      <c r="AI114" s="85"/>
      <c r="AO114" s="175"/>
      <c r="AP114" s="246"/>
      <c r="AQ114" s="246"/>
      <c r="AR114" s="246"/>
      <c r="AS114" s="85"/>
      <c r="AY114" s="175"/>
      <c r="AZ114" s="246"/>
      <c r="BA114" s="246"/>
      <c r="BB114" s="246"/>
      <c r="BC114" s="85"/>
      <c r="BI114" s="175"/>
      <c r="BJ114" s="246"/>
      <c r="BK114" s="246"/>
      <c r="BL114" s="246"/>
      <c r="BM114" s="85"/>
      <c r="BS114" s="175"/>
      <c r="BT114" s="246"/>
      <c r="BU114" s="246"/>
      <c r="BV114" s="246"/>
      <c r="BW114" s="85"/>
      <c r="CC114" s="175"/>
      <c r="CD114" s="246"/>
      <c r="CE114" s="246"/>
      <c r="CF114" s="246"/>
      <c r="CG114" s="85"/>
      <c r="CM114" s="175"/>
      <c r="CN114" s="246"/>
      <c r="CO114" s="246"/>
      <c r="CP114" s="246"/>
      <c r="CQ114" s="85"/>
      <c r="CW114" s="175"/>
      <c r="CX114" s="246"/>
      <c r="CY114" s="246"/>
      <c r="CZ114" s="246"/>
      <c r="DA114" s="85"/>
    </row>
    <row r="115" spans="1:110" ht="7" customHeight="1" x14ac:dyDescent="0.2">
      <c r="A115" s="57"/>
      <c r="B115" s="181"/>
      <c r="C115" s="181"/>
      <c r="D115" s="181"/>
      <c r="E115" s="181"/>
      <c r="F115" s="214"/>
      <c r="G115" s="57"/>
      <c r="H115" s="60"/>
      <c r="I115" s="179"/>
      <c r="J115" s="181"/>
      <c r="K115" s="599" t="str">
        <f t="shared" ref="K115:AP115" si="165">K4</f>
        <v>UNIT 1</v>
      </c>
      <c r="L115" s="599" t="str">
        <f t="shared" si="165"/>
        <v>UNIT 2</v>
      </c>
      <c r="M115" s="599" t="str">
        <f t="shared" si="165"/>
        <v>UNIT 3</v>
      </c>
      <c r="N115" s="599" t="str">
        <f t="shared" si="165"/>
        <v>UNIT 4</v>
      </c>
      <c r="O115" s="599" t="str">
        <f t="shared" si="165"/>
        <v>UNIT 5</v>
      </c>
      <c r="P115" s="599" t="str">
        <f t="shared" si="165"/>
        <v>UNIT 6</v>
      </c>
      <c r="Q115" s="599" t="str">
        <f t="shared" si="165"/>
        <v>UNIT 7</v>
      </c>
      <c r="R115" s="599" t="str">
        <f t="shared" si="165"/>
        <v>UNIT 8</v>
      </c>
      <c r="S115" s="599" t="str">
        <f t="shared" si="165"/>
        <v>UNIT 9</v>
      </c>
      <c r="T115" s="599" t="str">
        <f t="shared" si="165"/>
        <v>UNIT 10</v>
      </c>
      <c r="U115" s="599" t="str">
        <f t="shared" si="165"/>
        <v>UNIT 11</v>
      </c>
      <c r="V115" s="599" t="str">
        <f t="shared" si="165"/>
        <v>UNIT 12</v>
      </c>
      <c r="W115" s="599" t="str">
        <f t="shared" si="165"/>
        <v>UNIT 13</v>
      </c>
      <c r="X115" s="599" t="str">
        <f t="shared" si="165"/>
        <v>UNIT 14</v>
      </c>
      <c r="Y115" s="599" t="str">
        <f t="shared" si="165"/>
        <v>UNIT 15</v>
      </c>
      <c r="Z115" s="599" t="str">
        <f t="shared" si="165"/>
        <v>UNIT 16</v>
      </c>
      <c r="AA115" s="599" t="str">
        <f t="shared" si="165"/>
        <v>UNIT 17</v>
      </c>
      <c r="AB115" s="599" t="str">
        <f t="shared" si="165"/>
        <v>UNIT 18</v>
      </c>
      <c r="AC115" s="599" t="str">
        <f t="shared" si="165"/>
        <v>UNIT 19</v>
      </c>
      <c r="AD115" s="599" t="str">
        <f t="shared" si="165"/>
        <v>UNIT 20</v>
      </c>
      <c r="AE115" s="599" t="str">
        <f t="shared" si="165"/>
        <v>UNIT 21</v>
      </c>
      <c r="AF115" s="599" t="str">
        <f t="shared" si="165"/>
        <v>UNIT 22</v>
      </c>
      <c r="AG115" s="599" t="str">
        <f t="shared" si="165"/>
        <v>UNIT 23</v>
      </c>
      <c r="AH115" s="599" t="str">
        <f t="shared" si="165"/>
        <v>UNIT 24</v>
      </c>
      <c r="AI115" s="599" t="str">
        <f t="shared" si="165"/>
        <v>UNIT 25</v>
      </c>
      <c r="AJ115" s="599" t="str">
        <f t="shared" si="165"/>
        <v>UNIT 26</v>
      </c>
      <c r="AK115" s="599" t="str">
        <f t="shared" si="165"/>
        <v>UNIT 27</v>
      </c>
      <c r="AL115" s="599" t="str">
        <f t="shared" si="165"/>
        <v>UNIT 28</v>
      </c>
      <c r="AM115" s="599" t="str">
        <f t="shared" si="165"/>
        <v>UNIT 29</v>
      </c>
      <c r="AN115" s="599" t="str">
        <f t="shared" si="165"/>
        <v>UNIT 30</v>
      </c>
      <c r="AO115" s="599" t="str">
        <f t="shared" si="165"/>
        <v>UNIT 31</v>
      </c>
      <c r="AP115" s="599" t="str">
        <f t="shared" si="165"/>
        <v>UNIT 32</v>
      </c>
      <c r="AQ115" s="599" t="str">
        <f t="shared" ref="AQ115:BV115" si="166">AQ4</f>
        <v>UNIT 33</v>
      </c>
      <c r="AR115" s="599" t="str">
        <f t="shared" si="166"/>
        <v>UNIT 34</v>
      </c>
      <c r="AS115" s="599" t="str">
        <f t="shared" si="166"/>
        <v>UNIT 35</v>
      </c>
      <c r="AT115" s="599" t="str">
        <f t="shared" si="166"/>
        <v>UNIT 36</v>
      </c>
      <c r="AU115" s="599" t="str">
        <f t="shared" si="166"/>
        <v>UNIT 37</v>
      </c>
      <c r="AV115" s="599" t="str">
        <f t="shared" si="166"/>
        <v>UNIT 38</v>
      </c>
      <c r="AW115" s="599" t="str">
        <f t="shared" si="166"/>
        <v>UNIT 39</v>
      </c>
      <c r="AX115" s="599" t="str">
        <f t="shared" si="166"/>
        <v>UNIT 40</v>
      </c>
      <c r="AY115" s="599" t="str">
        <f t="shared" si="166"/>
        <v>UNIT 41</v>
      </c>
      <c r="AZ115" s="599" t="str">
        <f t="shared" si="166"/>
        <v>UNIT 42</v>
      </c>
      <c r="BA115" s="599" t="str">
        <f t="shared" si="166"/>
        <v>UNIT 43</v>
      </c>
      <c r="BB115" s="599" t="str">
        <f t="shared" si="166"/>
        <v>UNIT 44</v>
      </c>
      <c r="BC115" s="599" t="str">
        <f t="shared" si="166"/>
        <v>UNIT 45</v>
      </c>
      <c r="BD115" s="599" t="str">
        <f t="shared" si="166"/>
        <v>UNIT 46</v>
      </c>
      <c r="BE115" s="599" t="str">
        <f t="shared" si="166"/>
        <v>UNIT 47</v>
      </c>
      <c r="BF115" s="599" t="str">
        <f t="shared" si="166"/>
        <v>UNIT 48</v>
      </c>
      <c r="BG115" s="599" t="str">
        <f t="shared" si="166"/>
        <v>UNIT 49</v>
      </c>
      <c r="BH115" s="599" t="str">
        <f t="shared" si="166"/>
        <v>UNIT 50</v>
      </c>
      <c r="BI115" s="599" t="str">
        <f t="shared" si="166"/>
        <v>UNIT 51</v>
      </c>
      <c r="BJ115" s="599" t="str">
        <f t="shared" si="166"/>
        <v>UNIT 52</v>
      </c>
      <c r="BK115" s="599" t="str">
        <f t="shared" si="166"/>
        <v>UNIT 53</v>
      </c>
      <c r="BL115" s="599" t="str">
        <f t="shared" si="166"/>
        <v>UNIT 54</v>
      </c>
      <c r="BM115" s="599" t="str">
        <f t="shared" si="166"/>
        <v>UNIT 55</v>
      </c>
      <c r="BN115" s="599" t="str">
        <f t="shared" si="166"/>
        <v>UNIT 56</v>
      </c>
      <c r="BO115" s="599" t="str">
        <f t="shared" si="166"/>
        <v>UNIT 57</v>
      </c>
      <c r="BP115" s="599" t="str">
        <f t="shared" si="166"/>
        <v>UNIT 58</v>
      </c>
      <c r="BQ115" s="599" t="str">
        <f t="shared" si="166"/>
        <v>UNIT 59</v>
      </c>
      <c r="BR115" s="599" t="str">
        <f t="shared" si="166"/>
        <v>UNIT 60</v>
      </c>
      <c r="BS115" s="599" t="str">
        <f t="shared" si="166"/>
        <v>UNIT 61</v>
      </c>
      <c r="BT115" s="599" t="str">
        <f t="shared" si="166"/>
        <v>UNIT 62</v>
      </c>
      <c r="BU115" s="599" t="str">
        <f t="shared" si="166"/>
        <v>UNIT 63</v>
      </c>
      <c r="BV115" s="599" t="str">
        <f t="shared" si="166"/>
        <v>UNIT 64</v>
      </c>
      <c r="BW115" s="599" t="str">
        <f t="shared" ref="BW115:DF115" si="167">BW4</f>
        <v>UNIT 65</v>
      </c>
      <c r="BX115" s="599" t="str">
        <f t="shared" si="167"/>
        <v>UNIT 66</v>
      </c>
      <c r="BY115" s="599" t="str">
        <f t="shared" si="167"/>
        <v>UNIT 67</v>
      </c>
      <c r="BZ115" s="599" t="str">
        <f t="shared" si="167"/>
        <v>UNIT 68</v>
      </c>
      <c r="CA115" s="599" t="str">
        <f t="shared" si="167"/>
        <v>UNIT 69</v>
      </c>
      <c r="CB115" s="599" t="str">
        <f t="shared" si="167"/>
        <v>UNIT 70</v>
      </c>
      <c r="CC115" s="599" t="str">
        <f t="shared" si="167"/>
        <v>UNIT 71</v>
      </c>
      <c r="CD115" s="599" t="str">
        <f t="shared" si="167"/>
        <v>UNIT 72</v>
      </c>
      <c r="CE115" s="599" t="str">
        <f t="shared" si="167"/>
        <v>UNIT 73</v>
      </c>
      <c r="CF115" s="599" t="str">
        <f t="shared" si="167"/>
        <v>UNIT 74</v>
      </c>
      <c r="CG115" s="599" t="str">
        <f t="shared" si="167"/>
        <v>UNIT 75</v>
      </c>
      <c r="CH115" s="599" t="str">
        <f t="shared" si="167"/>
        <v>UNIT 76</v>
      </c>
      <c r="CI115" s="599" t="str">
        <f t="shared" si="167"/>
        <v>UNIT 77</v>
      </c>
      <c r="CJ115" s="599" t="str">
        <f t="shared" si="167"/>
        <v>UNIT 78</v>
      </c>
      <c r="CK115" s="599" t="str">
        <f t="shared" si="167"/>
        <v>UNIT 79</v>
      </c>
      <c r="CL115" s="599" t="str">
        <f t="shared" si="167"/>
        <v>UNIT 80</v>
      </c>
      <c r="CM115" s="599" t="str">
        <f t="shared" si="167"/>
        <v>UNIT 81</v>
      </c>
      <c r="CN115" s="599" t="str">
        <f t="shared" si="167"/>
        <v>UNIT 82</v>
      </c>
      <c r="CO115" s="599" t="str">
        <f t="shared" si="167"/>
        <v>UNIT 83</v>
      </c>
      <c r="CP115" s="599" t="str">
        <f t="shared" si="167"/>
        <v>UNIT 84</v>
      </c>
      <c r="CQ115" s="599" t="str">
        <f t="shared" si="167"/>
        <v>UNIT 85</v>
      </c>
      <c r="CR115" s="599" t="str">
        <f t="shared" si="167"/>
        <v>UNIT 86</v>
      </c>
      <c r="CS115" s="599" t="str">
        <f t="shared" si="167"/>
        <v>UNIT 87</v>
      </c>
      <c r="CT115" s="599" t="str">
        <f t="shared" si="167"/>
        <v>UNIT 88</v>
      </c>
      <c r="CU115" s="599" t="str">
        <f t="shared" si="167"/>
        <v>UNIT 89</v>
      </c>
      <c r="CV115" s="599" t="str">
        <f t="shared" si="167"/>
        <v>UNIT 90</v>
      </c>
      <c r="CW115" s="599" t="str">
        <f t="shared" si="167"/>
        <v>UNIT 91</v>
      </c>
      <c r="CX115" s="599" t="str">
        <f t="shared" si="167"/>
        <v>UNIT 92</v>
      </c>
      <c r="CY115" s="599" t="str">
        <f t="shared" si="167"/>
        <v>UNIT 93</v>
      </c>
      <c r="CZ115" s="599" t="str">
        <f t="shared" si="167"/>
        <v>UNIT 94</v>
      </c>
      <c r="DA115" s="599" t="str">
        <f t="shared" si="167"/>
        <v>UNIT 95</v>
      </c>
      <c r="DB115" s="599" t="str">
        <f t="shared" si="167"/>
        <v>UNIT 96</v>
      </c>
      <c r="DC115" s="599" t="str">
        <f t="shared" si="167"/>
        <v>UNIT 97</v>
      </c>
      <c r="DD115" s="599" t="str">
        <f t="shared" si="167"/>
        <v>UNIT 98</v>
      </c>
      <c r="DE115" s="599" t="str">
        <f t="shared" si="167"/>
        <v>UNIT 99</v>
      </c>
      <c r="DF115" s="599" t="str">
        <f t="shared" si="167"/>
        <v>UNIT 100</v>
      </c>
    </row>
    <row r="116" spans="1:110" ht="27" customHeight="1" x14ac:dyDescent="0.35">
      <c r="A116" s="57"/>
      <c r="B116" s="403"/>
      <c r="C116" s="681" t="s">
        <v>362</v>
      </c>
      <c r="D116" s="681"/>
      <c r="E116" s="681"/>
      <c r="F116" s="434">
        <f>IFERROR(G140,0)</f>
        <v>0</v>
      </c>
      <c r="G116" s="92"/>
      <c r="H116" s="92"/>
      <c r="I116" s="245"/>
      <c r="J116" s="57"/>
      <c r="K116" s="598">
        <f>K141</f>
        <v>0</v>
      </c>
      <c r="L116" s="598">
        <f t="shared" ref="L116:BW116" si="168">L141</f>
        <v>0</v>
      </c>
      <c r="M116" s="598">
        <f t="shared" si="168"/>
        <v>0</v>
      </c>
      <c r="N116" s="598">
        <f t="shared" si="168"/>
        <v>0</v>
      </c>
      <c r="O116" s="598">
        <f t="shared" si="168"/>
        <v>0</v>
      </c>
      <c r="P116" s="598">
        <f t="shared" si="168"/>
        <v>0</v>
      </c>
      <c r="Q116" s="598">
        <f t="shared" si="168"/>
        <v>0</v>
      </c>
      <c r="R116" s="598">
        <f t="shared" si="168"/>
        <v>0</v>
      </c>
      <c r="S116" s="598">
        <f t="shared" si="168"/>
        <v>0</v>
      </c>
      <c r="T116" s="598">
        <f t="shared" si="168"/>
        <v>0</v>
      </c>
      <c r="U116" s="598">
        <f t="shared" si="168"/>
        <v>0</v>
      </c>
      <c r="V116" s="598">
        <f t="shared" si="168"/>
        <v>0</v>
      </c>
      <c r="W116" s="598">
        <f t="shared" si="168"/>
        <v>0</v>
      </c>
      <c r="X116" s="598">
        <f t="shared" si="168"/>
        <v>0</v>
      </c>
      <c r="Y116" s="598">
        <f t="shared" si="168"/>
        <v>0</v>
      </c>
      <c r="Z116" s="598">
        <f t="shared" si="168"/>
        <v>0</v>
      </c>
      <c r="AA116" s="598">
        <f t="shared" si="168"/>
        <v>0</v>
      </c>
      <c r="AB116" s="598">
        <f t="shared" si="168"/>
        <v>0</v>
      </c>
      <c r="AC116" s="598">
        <f t="shared" si="168"/>
        <v>0</v>
      </c>
      <c r="AD116" s="598">
        <f t="shared" si="168"/>
        <v>0</v>
      </c>
      <c r="AE116" s="598">
        <f t="shared" si="168"/>
        <v>0</v>
      </c>
      <c r="AF116" s="598">
        <f t="shared" si="168"/>
        <v>0</v>
      </c>
      <c r="AG116" s="598">
        <f t="shared" si="168"/>
        <v>0</v>
      </c>
      <c r="AH116" s="598">
        <f t="shared" si="168"/>
        <v>0</v>
      </c>
      <c r="AI116" s="598">
        <f t="shared" si="168"/>
        <v>0</v>
      </c>
      <c r="AJ116" s="598">
        <f t="shared" si="168"/>
        <v>0</v>
      </c>
      <c r="AK116" s="598">
        <f t="shared" si="168"/>
        <v>0</v>
      </c>
      <c r="AL116" s="598">
        <f t="shared" si="168"/>
        <v>0</v>
      </c>
      <c r="AM116" s="598">
        <f t="shared" si="168"/>
        <v>0</v>
      </c>
      <c r="AN116" s="598">
        <f t="shared" si="168"/>
        <v>0</v>
      </c>
      <c r="AO116" s="598">
        <f t="shared" si="168"/>
        <v>0</v>
      </c>
      <c r="AP116" s="598">
        <f t="shared" si="168"/>
        <v>0</v>
      </c>
      <c r="AQ116" s="598">
        <f t="shared" si="168"/>
        <v>0</v>
      </c>
      <c r="AR116" s="598">
        <f t="shared" si="168"/>
        <v>0</v>
      </c>
      <c r="AS116" s="598">
        <f t="shared" si="168"/>
        <v>0</v>
      </c>
      <c r="AT116" s="598">
        <f t="shared" si="168"/>
        <v>0</v>
      </c>
      <c r="AU116" s="598">
        <f t="shared" si="168"/>
        <v>0</v>
      </c>
      <c r="AV116" s="598">
        <f t="shared" si="168"/>
        <v>0</v>
      </c>
      <c r="AW116" s="598">
        <f t="shared" si="168"/>
        <v>0</v>
      </c>
      <c r="AX116" s="598">
        <f t="shared" si="168"/>
        <v>0</v>
      </c>
      <c r="AY116" s="598">
        <f t="shared" si="168"/>
        <v>0</v>
      </c>
      <c r="AZ116" s="598">
        <f t="shared" si="168"/>
        <v>0</v>
      </c>
      <c r="BA116" s="598">
        <f t="shared" si="168"/>
        <v>0</v>
      </c>
      <c r="BB116" s="598">
        <f t="shared" si="168"/>
        <v>0</v>
      </c>
      <c r="BC116" s="598">
        <f t="shared" si="168"/>
        <v>0</v>
      </c>
      <c r="BD116" s="598">
        <f t="shared" si="168"/>
        <v>0</v>
      </c>
      <c r="BE116" s="598">
        <f t="shared" si="168"/>
        <v>0</v>
      </c>
      <c r="BF116" s="598">
        <f t="shared" si="168"/>
        <v>0</v>
      </c>
      <c r="BG116" s="598">
        <f t="shared" si="168"/>
        <v>0</v>
      </c>
      <c r="BH116" s="598">
        <f t="shared" si="168"/>
        <v>0</v>
      </c>
      <c r="BI116" s="598">
        <f t="shared" si="168"/>
        <v>0</v>
      </c>
      <c r="BJ116" s="598">
        <f t="shared" si="168"/>
        <v>0</v>
      </c>
      <c r="BK116" s="598">
        <f t="shared" si="168"/>
        <v>0</v>
      </c>
      <c r="BL116" s="598">
        <f t="shared" si="168"/>
        <v>0</v>
      </c>
      <c r="BM116" s="598">
        <f t="shared" si="168"/>
        <v>0</v>
      </c>
      <c r="BN116" s="598">
        <f t="shared" si="168"/>
        <v>0</v>
      </c>
      <c r="BO116" s="598">
        <f t="shared" si="168"/>
        <v>0</v>
      </c>
      <c r="BP116" s="598">
        <f t="shared" si="168"/>
        <v>0</v>
      </c>
      <c r="BQ116" s="598">
        <f t="shared" si="168"/>
        <v>0</v>
      </c>
      <c r="BR116" s="598">
        <f t="shared" si="168"/>
        <v>0</v>
      </c>
      <c r="BS116" s="598">
        <f t="shared" si="168"/>
        <v>0</v>
      </c>
      <c r="BT116" s="598">
        <f t="shared" si="168"/>
        <v>0</v>
      </c>
      <c r="BU116" s="598">
        <f t="shared" si="168"/>
        <v>0</v>
      </c>
      <c r="BV116" s="598">
        <f t="shared" si="168"/>
        <v>0</v>
      </c>
      <c r="BW116" s="598">
        <f t="shared" si="168"/>
        <v>0</v>
      </c>
      <c r="BX116" s="598">
        <f t="shared" ref="BX116:DF116" si="169">BX141</f>
        <v>0</v>
      </c>
      <c r="BY116" s="598">
        <f t="shared" si="169"/>
        <v>0</v>
      </c>
      <c r="BZ116" s="598">
        <f t="shared" si="169"/>
        <v>0</v>
      </c>
      <c r="CA116" s="598">
        <f t="shared" si="169"/>
        <v>0</v>
      </c>
      <c r="CB116" s="598">
        <f t="shared" si="169"/>
        <v>0</v>
      </c>
      <c r="CC116" s="598">
        <f t="shared" si="169"/>
        <v>0</v>
      </c>
      <c r="CD116" s="598">
        <f t="shared" si="169"/>
        <v>0</v>
      </c>
      <c r="CE116" s="598">
        <f t="shared" si="169"/>
        <v>0</v>
      </c>
      <c r="CF116" s="598">
        <f t="shared" si="169"/>
        <v>0</v>
      </c>
      <c r="CG116" s="598">
        <f t="shared" si="169"/>
        <v>0</v>
      </c>
      <c r="CH116" s="598">
        <f t="shared" si="169"/>
        <v>0</v>
      </c>
      <c r="CI116" s="598">
        <f t="shared" si="169"/>
        <v>0</v>
      </c>
      <c r="CJ116" s="598">
        <f t="shared" si="169"/>
        <v>0</v>
      </c>
      <c r="CK116" s="598">
        <f t="shared" si="169"/>
        <v>0</v>
      </c>
      <c r="CL116" s="598">
        <f t="shared" si="169"/>
        <v>0</v>
      </c>
      <c r="CM116" s="598">
        <f t="shared" si="169"/>
        <v>0</v>
      </c>
      <c r="CN116" s="598">
        <f t="shared" si="169"/>
        <v>0</v>
      </c>
      <c r="CO116" s="598">
        <f t="shared" si="169"/>
        <v>0</v>
      </c>
      <c r="CP116" s="598">
        <f t="shared" si="169"/>
        <v>0</v>
      </c>
      <c r="CQ116" s="598">
        <f t="shared" si="169"/>
        <v>0</v>
      </c>
      <c r="CR116" s="598">
        <f t="shared" si="169"/>
        <v>0</v>
      </c>
      <c r="CS116" s="598">
        <f t="shared" si="169"/>
        <v>0</v>
      </c>
      <c r="CT116" s="598">
        <f t="shared" si="169"/>
        <v>0</v>
      </c>
      <c r="CU116" s="598">
        <f t="shared" si="169"/>
        <v>0</v>
      </c>
      <c r="CV116" s="598">
        <f t="shared" si="169"/>
        <v>0</v>
      </c>
      <c r="CW116" s="598">
        <f t="shared" si="169"/>
        <v>0</v>
      </c>
      <c r="CX116" s="598">
        <f t="shared" si="169"/>
        <v>0</v>
      </c>
      <c r="CY116" s="598">
        <f t="shared" si="169"/>
        <v>0</v>
      </c>
      <c r="CZ116" s="598">
        <f t="shared" si="169"/>
        <v>0</v>
      </c>
      <c r="DA116" s="598">
        <f t="shared" si="169"/>
        <v>0</v>
      </c>
      <c r="DB116" s="598">
        <f t="shared" si="169"/>
        <v>0</v>
      </c>
      <c r="DC116" s="598">
        <f t="shared" si="169"/>
        <v>0</v>
      </c>
      <c r="DD116" s="598">
        <f t="shared" si="169"/>
        <v>0</v>
      </c>
      <c r="DE116" s="598">
        <f t="shared" si="169"/>
        <v>0</v>
      </c>
      <c r="DF116" s="598">
        <f t="shared" si="169"/>
        <v>0</v>
      </c>
    </row>
    <row r="117" spans="1:110" ht="18" customHeight="1" x14ac:dyDescent="0.2">
      <c r="A117" s="57"/>
      <c r="B117" s="57"/>
      <c r="C117" s="57"/>
      <c r="D117" s="57"/>
      <c r="E117" s="57"/>
      <c r="F117" s="57"/>
      <c r="G117" s="57"/>
      <c r="H117" s="57"/>
      <c r="I117" s="58"/>
      <c r="J117" s="57"/>
      <c r="K117" s="57"/>
      <c r="L117" s="160"/>
      <c r="M117" s="160"/>
      <c r="N117" s="249"/>
      <c r="O117" s="77"/>
      <c r="P117" s="57"/>
      <c r="Q117" s="57"/>
      <c r="R117" s="57"/>
      <c r="S117" s="57"/>
      <c r="T117" s="57"/>
      <c r="U117" s="57"/>
      <c r="V117" s="160"/>
      <c r="W117" s="160"/>
      <c r="X117" s="249"/>
      <c r="Y117" s="77"/>
      <c r="Z117" s="57"/>
      <c r="AA117" s="57"/>
      <c r="AB117" s="57"/>
      <c r="AC117" s="57"/>
      <c r="AD117" s="57"/>
      <c r="AE117" s="57"/>
      <c r="AF117" s="160"/>
      <c r="AG117" s="160"/>
      <c r="AH117" s="249"/>
      <c r="AI117" s="77"/>
      <c r="AJ117" s="57"/>
      <c r="AK117" s="57"/>
      <c r="AL117" s="57"/>
      <c r="AM117" s="57"/>
      <c r="AN117" s="57"/>
      <c r="AO117" s="57"/>
      <c r="AP117" s="160"/>
      <c r="AQ117" s="160"/>
      <c r="AR117" s="249"/>
      <c r="AS117" s="77"/>
      <c r="AT117" s="57"/>
      <c r="AU117" s="57"/>
      <c r="AV117" s="57"/>
      <c r="AW117" s="57"/>
      <c r="AX117" s="57"/>
      <c r="AY117" s="57"/>
      <c r="AZ117" s="160"/>
      <c r="BA117" s="160"/>
      <c r="BB117" s="249"/>
      <c r="BC117" s="77"/>
      <c r="BD117" s="57"/>
      <c r="BE117" s="57"/>
      <c r="BF117" s="57"/>
      <c r="BG117" s="57"/>
      <c r="BH117" s="57"/>
      <c r="BI117" s="57"/>
      <c r="BJ117" s="160"/>
      <c r="BK117" s="160"/>
      <c r="BL117" s="249"/>
      <c r="BM117" s="77"/>
      <c r="BN117" s="57"/>
      <c r="BO117" s="57"/>
      <c r="BP117" s="57"/>
      <c r="BQ117" s="57"/>
      <c r="BR117" s="57"/>
      <c r="BS117" s="57"/>
      <c r="BT117" s="160"/>
      <c r="BU117" s="160"/>
      <c r="BV117" s="249"/>
      <c r="BW117" s="77"/>
      <c r="BX117" s="57"/>
      <c r="BY117" s="57"/>
      <c r="BZ117" s="57"/>
      <c r="CA117" s="57"/>
      <c r="CB117" s="57"/>
      <c r="CC117" s="57"/>
      <c r="CD117" s="160"/>
      <c r="CE117" s="160"/>
      <c r="CF117" s="249"/>
      <c r="CG117" s="77"/>
      <c r="CH117" s="57"/>
      <c r="CI117" s="57"/>
      <c r="CJ117" s="57"/>
      <c r="CK117" s="57"/>
      <c r="CL117" s="57"/>
      <c r="CM117" s="57"/>
      <c r="CN117" s="160"/>
      <c r="CO117" s="160"/>
      <c r="CP117" s="249"/>
      <c r="CQ117" s="77"/>
      <c r="CR117" s="57"/>
      <c r="CS117" s="57"/>
      <c r="CT117" s="57"/>
      <c r="CU117" s="57"/>
      <c r="CV117" s="57"/>
      <c r="CW117" s="57"/>
      <c r="CX117" s="160"/>
      <c r="CY117" s="160"/>
      <c r="CZ117" s="249"/>
      <c r="DA117" s="77"/>
      <c r="DB117" s="57"/>
      <c r="DC117" s="57"/>
      <c r="DD117" s="57"/>
      <c r="DE117" s="57"/>
      <c r="DF117" s="57"/>
    </row>
    <row r="118" spans="1:110" ht="18" customHeight="1" x14ac:dyDescent="0.2">
      <c r="A118" s="57"/>
      <c r="B118" s="57"/>
      <c r="C118" s="683"/>
      <c r="D118" s="683"/>
      <c r="E118" s="683"/>
      <c r="F118" s="683"/>
      <c r="G118" s="683"/>
      <c r="H118" s="57"/>
      <c r="I118" s="58"/>
      <c r="J118" s="57"/>
      <c r="K118" s="57"/>
      <c r="L118" s="160"/>
      <c r="M118" s="160"/>
      <c r="N118" s="160"/>
      <c r="O118" s="77"/>
      <c r="P118" s="57"/>
      <c r="Q118" s="57"/>
      <c r="R118" s="57"/>
      <c r="S118" s="57"/>
      <c r="T118" s="57"/>
      <c r="U118" s="57"/>
      <c r="V118" s="160"/>
      <c r="W118" s="160"/>
      <c r="X118" s="160"/>
      <c r="Y118" s="77"/>
      <c r="Z118" s="57"/>
      <c r="AA118" s="57"/>
      <c r="AB118" s="57"/>
      <c r="AC118" s="57"/>
      <c r="AD118" s="57"/>
      <c r="AE118" s="57"/>
      <c r="AF118" s="160"/>
      <c r="AG118" s="160"/>
      <c r="AH118" s="160"/>
      <c r="AI118" s="77"/>
      <c r="AJ118" s="57"/>
      <c r="AK118" s="57"/>
      <c r="AL118" s="57"/>
      <c r="AM118" s="57"/>
      <c r="AN118" s="57"/>
      <c r="AO118" s="57"/>
      <c r="AP118" s="160"/>
      <c r="AQ118" s="160"/>
      <c r="AR118" s="160"/>
      <c r="AS118" s="77"/>
      <c r="AT118" s="57"/>
      <c r="AU118" s="57"/>
      <c r="AV118" s="57"/>
      <c r="AW118" s="57"/>
      <c r="AX118" s="57"/>
      <c r="AY118" s="57"/>
      <c r="AZ118" s="160"/>
      <c r="BA118" s="160"/>
      <c r="BB118" s="160"/>
      <c r="BC118" s="77"/>
      <c r="BD118" s="57"/>
      <c r="BE118" s="57"/>
      <c r="BF118" s="57"/>
      <c r="BG118" s="57"/>
      <c r="BH118" s="57"/>
      <c r="BI118" s="57"/>
      <c r="BJ118" s="160"/>
      <c r="BK118" s="160"/>
      <c r="BL118" s="160"/>
      <c r="BM118" s="77"/>
      <c r="BN118" s="57"/>
      <c r="BO118" s="57"/>
      <c r="BP118" s="57"/>
      <c r="BQ118" s="57"/>
      <c r="BR118" s="57"/>
      <c r="BS118" s="57"/>
      <c r="BT118" s="160"/>
      <c r="BU118" s="160"/>
      <c r="BV118" s="160"/>
      <c r="BW118" s="77"/>
      <c r="BX118" s="57"/>
      <c r="BY118" s="57"/>
      <c r="BZ118" s="57"/>
      <c r="CA118" s="57"/>
      <c r="CB118" s="57"/>
      <c r="CC118" s="57"/>
      <c r="CD118" s="160"/>
      <c r="CE118" s="160"/>
      <c r="CF118" s="160"/>
      <c r="CG118" s="77"/>
      <c r="CH118" s="57"/>
      <c r="CI118" s="57"/>
      <c r="CJ118" s="57"/>
      <c r="CK118" s="57"/>
      <c r="CL118" s="57"/>
      <c r="CM118" s="57"/>
      <c r="CN118" s="160"/>
      <c r="CO118" s="160"/>
      <c r="CP118" s="160"/>
      <c r="CQ118" s="77"/>
      <c r="CR118" s="57"/>
      <c r="CS118" s="57"/>
      <c r="CT118" s="57"/>
      <c r="CU118" s="57"/>
      <c r="CV118" s="57"/>
      <c r="CW118" s="57"/>
      <c r="CX118" s="160"/>
      <c r="CY118" s="160"/>
      <c r="CZ118" s="160"/>
      <c r="DA118" s="77"/>
      <c r="DB118" s="57"/>
      <c r="DC118" s="57"/>
      <c r="DD118" s="57"/>
      <c r="DE118" s="57"/>
      <c r="DF118" s="57"/>
    </row>
    <row r="119" spans="1:110" ht="51.75" customHeight="1" x14ac:dyDescent="0.2">
      <c r="A119" s="57"/>
      <c r="B119" s="682"/>
      <c r="C119" s="682"/>
      <c r="D119" s="435"/>
      <c r="E119" s="436" t="s">
        <v>55</v>
      </c>
      <c r="F119" s="437" t="s">
        <v>235</v>
      </c>
      <c r="G119" s="438"/>
      <c r="H119" s="438"/>
      <c r="I119" s="437" t="s">
        <v>264</v>
      </c>
      <c r="J119" s="57"/>
      <c r="K119" s="678" t="s">
        <v>415</v>
      </c>
      <c r="L119" s="678"/>
      <c r="M119" s="678"/>
      <c r="N119" s="678"/>
      <c r="O119" s="678"/>
      <c r="P119" s="678"/>
      <c r="Q119" s="678"/>
      <c r="R119" s="678"/>
      <c r="S119" s="678"/>
      <c r="T119" s="678"/>
      <c r="U119" s="678" t="s">
        <v>415</v>
      </c>
      <c r="V119" s="678"/>
      <c r="W119" s="678"/>
      <c r="X119" s="678"/>
      <c r="Y119" s="678"/>
      <c r="Z119" s="678"/>
      <c r="AA119" s="678"/>
      <c r="AB119" s="678"/>
      <c r="AC119" s="678"/>
      <c r="AD119" s="678"/>
      <c r="AE119" s="678" t="s">
        <v>415</v>
      </c>
      <c r="AF119" s="678"/>
      <c r="AG119" s="678"/>
      <c r="AH119" s="678"/>
      <c r="AI119" s="678"/>
      <c r="AJ119" s="678"/>
      <c r="AK119" s="678"/>
      <c r="AL119" s="678"/>
      <c r="AM119" s="678"/>
      <c r="AN119" s="678"/>
      <c r="AO119" s="678" t="s">
        <v>415</v>
      </c>
      <c r="AP119" s="678"/>
      <c r="AQ119" s="678"/>
      <c r="AR119" s="678"/>
      <c r="AS119" s="678"/>
      <c r="AT119" s="678"/>
      <c r="AU119" s="678"/>
      <c r="AV119" s="678"/>
      <c r="AW119" s="678"/>
      <c r="AX119" s="678"/>
      <c r="AY119" s="678" t="s">
        <v>415</v>
      </c>
      <c r="AZ119" s="678"/>
      <c r="BA119" s="678"/>
      <c r="BB119" s="678"/>
      <c r="BC119" s="678"/>
      <c r="BD119" s="678"/>
      <c r="BE119" s="678"/>
      <c r="BF119" s="678"/>
      <c r="BG119" s="678"/>
      <c r="BH119" s="678"/>
      <c r="BI119" s="678" t="s">
        <v>415</v>
      </c>
      <c r="BJ119" s="678"/>
      <c r="BK119" s="678"/>
      <c r="BL119" s="678"/>
      <c r="BM119" s="678"/>
      <c r="BN119" s="678"/>
      <c r="BO119" s="678"/>
      <c r="BP119" s="678"/>
      <c r="BQ119" s="678"/>
      <c r="BR119" s="678"/>
      <c r="BS119" s="678" t="s">
        <v>415</v>
      </c>
      <c r="BT119" s="678"/>
      <c r="BU119" s="678"/>
      <c r="BV119" s="678"/>
      <c r="BW119" s="678"/>
      <c r="BX119" s="678"/>
      <c r="BY119" s="678"/>
      <c r="BZ119" s="678"/>
      <c r="CA119" s="678"/>
      <c r="CB119" s="678"/>
      <c r="CC119" s="678" t="s">
        <v>415</v>
      </c>
      <c r="CD119" s="678"/>
      <c r="CE119" s="678"/>
      <c r="CF119" s="678"/>
      <c r="CG119" s="678"/>
      <c r="CH119" s="678"/>
      <c r="CI119" s="678"/>
      <c r="CJ119" s="678"/>
      <c r="CK119" s="678"/>
      <c r="CL119" s="678"/>
      <c r="CM119" s="678" t="s">
        <v>415</v>
      </c>
      <c r="CN119" s="678"/>
      <c r="CO119" s="678"/>
      <c r="CP119" s="678"/>
      <c r="CQ119" s="678"/>
      <c r="CR119" s="678"/>
      <c r="CS119" s="678"/>
      <c r="CT119" s="678"/>
      <c r="CU119" s="678"/>
      <c r="CV119" s="678"/>
      <c r="CW119" s="678" t="s">
        <v>415</v>
      </c>
      <c r="CX119" s="678"/>
      <c r="CY119" s="678"/>
      <c r="CZ119" s="678"/>
      <c r="DA119" s="678"/>
      <c r="DB119" s="678"/>
      <c r="DC119" s="678"/>
      <c r="DD119" s="678"/>
      <c r="DE119" s="678"/>
      <c r="DF119" s="678"/>
    </row>
    <row r="120" spans="1:110" ht="27.75" customHeight="1" x14ac:dyDescent="0.25">
      <c r="A120" s="57"/>
      <c r="B120" s="57"/>
      <c r="C120" s="497" t="str">
        <f>Weighting!C9</f>
        <v>EN 1.0</v>
      </c>
      <c r="D120" s="498"/>
      <c r="E120" s="572" t="str">
        <f>Weighting!D9</f>
        <v>LAND USE</v>
      </c>
      <c r="F120" s="97">
        <f>Weighting!F9*Weighting!G9</f>
        <v>100</v>
      </c>
      <c r="G120" s="68">
        <f>Weighting!G9</f>
        <v>1</v>
      </c>
      <c r="H120" s="68"/>
      <c r="I120" s="69">
        <f>H6</f>
        <v>0</v>
      </c>
      <c r="J120" s="57"/>
      <c r="K120" s="507">
        <f t="shared" ref="K120:AP120" si="170">K6</f>
        <v>0</v>
      </c>
      <c r="L120" s="507">
        <f t="shared" si="170"/>
        <v>0</v>
      </c>
      <c r="M120" s="507">
        <f t="shared" si="170"/>
        <v>0</v>
      </c>
      <c r="N120" s="507">
        <f t="shared" si="170"/>
        <v>0</v>
      </c>
      <c r="O120" s="507">
        <f t="shared" si="170"/>
        <v>0</v>
      </c>
      <c r="P120" s="507">
        <f t="shared" si="170"/>
        <v>0</v>
      </c>
      <c r="Q120" s="507">
        <f t="shared" si="170"/>
        <v>0</v>
      </c>
      <c r="R120" s="507">
        <f t="shared" si="170"/>
        <v>0</v>
      </c>
      <c r="S120" s="507">
        <f t="shared" si="170"/>
        <v>0</v>
      </c>
      <c r="T120" s="507">
        <f t="shared" si="170"/>
        <v>0</v>
      </c>
      <c r="U120" s="507">
        <f t="shared" si="170"/>
        <v>0</v>
      </c>
      <c r="V120" s="507">
        <f t="shared" si="170"/>
        <v>0</v>
      </c>
      <c r="W120" s="507">
        <f t="shared" si="170"/>
        <v>0</v>
      </c>
      <c r="X120" s="507">
        <f t="shared" si="170"/>
        <v>0</v>
      </c>
      <c r="Y120" s="507">
        <f t="shared" si="170"/>
        <v>0</v>
      </c>
      <c r="Z120" s="507">
        <f t="shared" si="170"/>
        <v>0</v>
      </c>
      <c r="AA120" s="507">
        <f t="shared" si="170"/>
        <v>0</v>
      </c>
      <c r="AB120" s="507">
        <f t="shared" si="170"/>
        <v>0</v>
      </c>
      <c r="AC120" s="507">
        <f t="shared" si="170"/>
        <v>0</v>
      </c>
      <c r="AD120" s="507">
        <f t="shared" si="170"/>
        <v>0</v>
      </c>
      <c r="AE120" s="507">
        <f t="shared" si="170"/>
        <v>0</v>
      </c>
      <c r="AF120" s="507">
        <f t="shared" si="170"/>
        <v>0</v>
      </c>
      <c r="AG120" s="507">
        <f t="shared" si="170"/>
        <v>0</v>
      </c>
      <c r="AH120" s="507">
        <f t="shared" si="170"/>
        <v>0</v>
      </c>
      <c r="AI120" s="507">
        <f t="shared" si="170"/>
        <v>0</v>
      </c>
      <c r="AJ120" s="507">
        <f t="shared" si="170"/>
        <v>0</v>
      </c>
      <c r="AK120" s="507">
        <f t="shared" si="170"/>
        <v>0</v>
      </c>
      <c r="AL120" s="507">
        <f t="shared" si="170"/>
        <v>0</v>
      </c>
      <c r="AM120" s="507">
        <f t="shared" si="170"/>
        <v>0</v>
      </c>
      <c r="AN120" s="507">
        <f t="shared" si="170"/>
        <v>0</v>
      </c>
      <c r="AO120" s="507">
        <f t="shared" si="170"/>
        <v>0</v>
      </c>
      <c r="AP120" s="507">
        <f t="shared" si="170"/>
        <v>0</v>
      </c>
      <c r="AQ120" s="507">
        <f t="shared" ref="AQ120:BV120" si="171">AQ6</f>
        <v>0</v>
      </c>
      <c r="AR120" s="507">
        <f t="shared" si="171"/>
        <v>0</v>
      </c>
      <c r="AS120" s="507">
        <f t="shared" si="171"/>
        <v>0</v>
      </c>
      <c r="AT120" s="507">
        <f t="shared" si="171"/>
        <v>0</v>
      </c>
      <c r="AU120" s="507">
        <f t="shared" si="171"/>
        <v>0</v>
      </c>
      <c r="AV120" s="507">
        <f t="shared" si="171"/>
        <v>0</v>
      </c>
      <c r="AW120" s="507">
        <f t="shared" si="171"/>
        <v>0</v>
      </c>
      <c r="AX120" s="507">
        <f t="shared" si="171"/>
        <v>0</v>
      </c>
      <c r="AY120" s="507">
        <f t="shared" si="171"/>
        <v>0</v>
      </c>
      <c r="AZ120" s="507">
        <f t="shared" si="171"/>
        <v>0</v>
      </c>
      <c r="BA120" s="507">
        <f t="shared" si="171"/>
        <v>0</v>
      </c>
      <c r="BB120" s="507">
        <f t="shared" si="171"/>
        <v>0</v>
      </c>
      <c r="BC120" s="507">
        <f t="shared" si="171"/>
        <v>0</v>
      </c>
      <c r="BD120" s="507">
        <f t="shared" si="171"/>
        <v>0</v>
      </c>
      <c r="BE120" s="507">
        <f t="shared" si="171"/>
        <v>0</v>
      </c>
      <c r="BF120" s="507">
        <f t="shared" si="171"/>
        <v>0</v>
      </c>
      <c r="BG120" s="507">
        <f t="shared" si="171"/>
        <v>0</v>
      </c>
      <c r="BH120" s="507">
        <f t="shared" si="171"/>
        <v>0</v>
      </c>
      <c r="BI120" s="507">
        <f t="shared" si="171"/>
        <v>0</v>
      </c>
      <c r="BJ120" s="507">
        <f t="shared" si="171"/>
        <v>0</v>
      </c>
      <c r="BK120" s="507">
        <f t="shared" si="171"/>
        <v>0</v>
      </c>
      <c r="BL120" s="507">
        <f t="shared" si="171"/>
        <v>0</v>
      </c>
      <c r="BM120" s="507">
        <f t="shared" si="171"/>
        <v>0</v>
      </c>
      <c r="BN120" s="507">
        <f t="shared" si="171"/>
        <v>0</v>
      </c>
      <c r="BO120" s="507">
        <f t="shared" si="171"/>
        <v>0</v>
      </c>
      <c r="BP120" s="507">
        <f t="shared" si="171"/>
        <v>0</v>
      </c>
      <c r="BQ120" s="507">
        <f t="shared" si="171"/>
        <v>0</v>
      </c>
      <c r="BR120" s="507">
        <f t="shared" si="171"/>
        <v>0</v>
      </c>
      <c r="BS120" s="507">
        <f t="shared" si="171"/>
        <v>0</v>
      </c>
      <c r="BT120" s="507">
        <f t="shared" si="171"/>
        <v>0</v>
      </c>
      <c r="BU120" s="507">
        <f t="shared" si="171"/>
        <v>0</v>
      </c>
      <c r="BV120" s="507">
        <f t="shared" si="171"/>
        <v>0</v>
      </c>
      <c r="BW120" s="507">
        <f t="shared" ref="BW120:DF120" si="172">BW6</f>
        <v>0</v>
      </c>
      <c r="BX120" s="507">
        <f t="shared" si="172"/>
        <v>0</v>
      </c>
      <c r="BY120" s="507">
        <f t="shared" si="172"/>
        <v>0</v>
      </c>
      <c r="BZ120" s="507">
        <f t="shared" si="172"/>
        <v>0</v>
      </c>
      <c r="CA120" s="507">
        <f t="shared" si="172"/>
        <v>0</v>
      </c>
      <c r="CB120" s="507">
        <f t="shared" si="172"/>
        <v>0</v>
      </c>
      <c r="CC120" s="507">
        <f t="shared" si="172"/>
        <v>0</v>
      </c>
      <c r="CD120" s="507">
        <f t="shared" si="172"/>
        <v>0</v>
      </c>
      <c r="CE120" s="507">
        <f t="shared" si="172"/>
        <v>0</v>
      </c>
      <c r="CF120" s="507">
        <f t="shared" si="172"/>
        <v>0</v>
      </c>
      <c r="CG120" s="507">
        <f t="shared" si="172"/>
        <v>0</v>
      </c>
      <c r="CH120" s="507">
        <f t="shared" si="172"/>
        <v>0</v>
      </c>
      <c r="CI120" s="507">
        <f t="shared" si="172"/>
        <v>0</v>
      </c>
      <c r="CJ120" s="507">
        <f t="shared" si="172"/>
        <v>0</v>
      </c>
      <c r="CK120" s="507">
        <f t="shared" si="172"/>
        <v>0</v>
      </c>
      <c r="CL120" s="507">
        <f t="shared" si="172"/>
        <v>0</v>
      </c>
      <c r="CM120" s="507">
        <f t="shared" si="172"/>
        <v>0</v>
      </c>
      <c r="CN120" s="507">
        <f t="shared" si="172"/>
        <v>0</v>
      </c>
      <c r="CO120" s="507">
        <f t="shared" si="172"/>
        <v>0</v>
      </c>
      <c r="CP120" s="507">
        <f t="shared" si="172"/>
        <v>0</v>
      </c>
      <c r="CQ120" s="507">
        <f t="shared" si="172"/>
        <v>0</v>
      </c>
      <c r="CR120" s="507">
        <f t="shared" si="172"/>
        <v>0</v>
      </c>
      <c r="CS120" s="507">
        <f t="shared" si="172"/>
        <v>0</v>
      </c>
      <c r="CT120" s="507">
        <f t="shared" si="172"/>
        <v>0</v>
      </c>
      <c r="CU120" s="507">
        <f t="shared" si="172"/>
        <v>0</v>
      </c>
      <c r="CV120" s="507">
        <f t="shared" si="172"/>
        <v>0</v>
      </c>
      <c r="CW120" s="507">
        <f t="shared" si="172"/>
        <v>0</v>
      </c>
      <c r="CX120" s="507">
        <f t="shared" si="172"/>
        <v>0</v>
      </c>
      <c r="CY120" s="507">
        <f t="shared" si="172"/>
        <v>0</v>
      </c>
      <c r="CZ120" s="507">
        <f t="shared" si="172"/>
        <v>0</v>
      </c>
      <c r="DA120" s="507">
        <f t="shared" si="172"/>
        <v>0</v>
      </c>
      <c r="DB120" s="507">
        <f t="shared" si="172"/>
        <v>0</v>
      </c>
      <c r="DC120" s="507">
        <f t="shared" si="172"/>
        <v>0</v>
      </c>
      <c r="DD120" s="507">
        <f t="shared" si="172"/>
        <v>0</v>
      </c>
      <c r="DE120" s="507">
        <f t="shared" si="172"/>
        <v>0</v>
      </c>
      <c r="DF120" s="507">
        <f t="shared" si="172"/>
        <v>0</v>
      </c>
    </row>
    <row r="121" spans="1:110" ht="27.75" customHeight="1" x14ac:dyDescent="0.25">
      <c r="A121" s="57"/>
      <c r="B121" s="57"/>
      <c r="C121" s="497" t="str">
        <f>Weighting!C10</f>
        <v>EN 2.0</v>
      </c>
      <c r="D121" s="498"/>
      <c r="E121" s="572" t="str">
        <f>Weighting!D10</f>
        <v xml:space="preserve">RESIDENTIAL DENSITY </v>
      </c>
      <c r="F121" s="97">
        <f>Weighting!F10*Weighting!G10</f>
        <v>200</v>
      </c>
      <c r="G121" s="68">
        <f>Weighting!G10</f>
        <v>2</v>
      </c>
      <c r="H121" s="71"/>
      <c r="I121" s="72">
        <f>H14</f>
        <v>0</v>
      </c>
      <c r="J121" s="57"/>
      <c r="K121" s="508">
        <f t="shared" ref="K121:AP121" si="173">K14</f>
        <v>0</v>
      </c>
      <c r="L121" s="508">
        <f t="shared" si="173"/>
        <v>0</v>
      </c>
      <c r="M121" s="508">
        <f t="shared" si="173"/>
        <v>0</v>
      </c>
      <c r="N121" s="508">
        <f t="shared" si="173"/>
        <v>0</v>
      </c>
      <c r="O121" s="508">
        <f t="shared" si="173"/>
        <v>0</v>
      </c>
      <c r="P121" s="508">
        <f t="shared" si="173"/>
        <v>0</v>
      </c>
      <c r="Q121" s="508">
        <f t="shared" si="173"/>
        <v>0</v>
      </c>
      <c r="R121" s="508">
        <f t="shared" si="173"/>
        <v>0</v>
      </c>
      <c r="S121" s="508">
        <f t="shared" si="173"/>
        <v>0</v>
      </c>
      <c r="T121" s="508">
        <f t="shared" si="173"/>
        <v>0</v>
      </c>
      <c r="U121" s="508">
        <f t="shared" si="173"/>
        <v>0</v>
      </c>
      <c r="V121" s="508">
        <f t="shared" si="173"/>
        <v>0</v>
      </c>
      <c r="W121" s="508">
        <f t="shared" si="173"/>
        <v>0</v>
      </c>
      <c r="X121" s="508">
        <f t="shared" si="173"/>
        <v>0</v>
      </c>
      <c r="Y121" s="508">
        <f t="shared" si="173"/>
        <v>0</v>
      </c>
      <c r="Z121" s="508">
        <f t="shared" si="173"/>
        <v>0</v>
      </c>
      <c r="AA121" s="508">
        <f t="shared" si="173"/>
        <v>0</v>
      </c>
      <c r="AB121" s="508">
        <f t="shared" si="173"/>
        <v>0</v>
      </c>
      <c r="AC121" s="508">
        <f t="shared" si="173"/>
        <v>0</v>
      </c>
      <c r="AD121" s="508">
        <f t="shared" si="173"/>
        <v>0</v>
      </c>
      <c r="AE121" s="508">
        <f t="shared" si="173"/>
        <v>0</v>
      </c>
      <c r="AF121" s="508">
        <f t="shared" si="173"/>
        <v>0</v>
      </c>
      <c r="AG121" s="508">
        <f t="shared" si="173"/>
        <v>0</v>
      </c>
      <c r="AH121" s="508">
        <f t="shared" si="173"/>
        <v>0</v>
      </c>
      <c r="AI121" s="508">
        <f t="shared" si="173"/>
        <v>0</v>
      </c>
      <c r="AJ121" s="508">
        <f t="shared" si="173"/>
        <v>0</v>
      </c>
      <c r="AK121" s="508">
        <f t="shared" si="173"/>
        <v>0</v>
      </c>
      <c r="AL121" s="508">
        <f t="shared" si="173"/>
        <v>0</v>
      </c>
      <c r="AM121" s="508">
        <f t="shared" si="173"/>
        <v>0</v>
      </c>
      <c r="AN121" s="508">
        <f t="shared" si="173"/>
        <v>0</v>
      </c>
      <c r="AO121" s="508">
        <f t="shared" si="173"/>
        <v>0</v>
      </c>
      <c r="AP121" s="508">
        <f t="shared" si="173"/>
        <v>0</v>
      </c>
      <c r="AQ121" s="508">
        <f t="shared" ref="AQ121:BV121" si="174">AQ14</f>
        <v>0</v>
      </c>
      <c r="AR121" s="508">
        <f t="shared" si="174"/>
        <v>0</v>
      </c>
      <c r="AS121" s="508">
        <f t="shared" si="174"/>
        <v>0</v>
      </c>
      <c r="AT121" s="508">
        <f t="shared" si="174"/>
        <v>0</v>
      </c>
      <c r="AU121" s="508">
        <f t="shared" si="174"/>
        <v>0</v>
      </c>
      <c r="AV121" s="508">
        <f t="shared" si="174"/>
        <v>0</v>
      </c>
      <c r="AW121" s="508">
        <f t="shared" si="174"/>
        <v>0</v>
      </c>
      <c r="AX121" s="508">
        <f t="shared" si="174"/>
        <v>0</v>
      </c>
      <c r="AY121" s="508">
        <f t="shared" si="174"/>
        <v>0</v>
      </c>
      <c r="AZ121" s="508">
        <f t="shared" si="174"/>
        <v>0</v>
      </c>
      <c r="BA121" s="508">
        <f t="shared" si="174"/>
        <v>0</v>
      </c>
      <c r="BB121" s="508">
        <f t="shared" si="174"/>
        <v>0</v>
      </c>
      <c r="BC121" s="508">
        <f t="shared" si="174"/>
        <v>0</v>
      </c>
      <c r="BD121" s="508">
        <f t="shared" si="174"/>
        <v>0</v>
      </c>
      <c r="BE121" s="508">
        <f t="shared" si="174"/>
        <v>0</v>
      </c>
      <c r="BF121" s="508">
        <f t="shared" si="174"/>
        <v>0</v>
      </c>
      <c r="BG121" s="508">
        <f t="shared" si="174"/>
        <v>0</v>
      </c>
      <c r="BH121" s="508">
        <f t="shared" si="174"/>
        <v>0</v>
      </c>
      <c r="BI121" s="508">
        <f t="shared" si="174"/>
        <v>0</v>
      </c>
      <c r="BJ121" s="508">
        <f t="shared" si="174"/>
        <v>0</v>
      </c>
      <c r="BK121" s="508">
        <f t="shared" si="174"/>
        <v>0</v>
      </c>
      <c r="BL121" s="508">
        <f t="shared" si="174"/>
        <v>0</v>
      </c>
      <c r="BM121" s="508">
        <f t="shared" si="174"/>
        <v>0</v>
      </c>
      <c r="BN121" s="508">
        <f t="shared" si="174"/>
        <v>0</v>
      </c>
      <c r="BO121" s="508">
        <f t="shared" si="174"/>
        <v>0</v>
      </c>
      <c r="BP121" s="508">
        <f t="shared" si="174"/>
        <v>0</v>
      </c>
      <c r="BQ121" s="508">
        <f t="shared" si="174"/>
        <v>0</v>
      </c>
      <c r="BR121" s="508">
        <f t="shared" si="174"/>
        <v>0</v>
      </c>
      <c r="BS121" s="508">
        <f t="shared" si="174"/>
        <v>0</v>
      </c>
      <c r="BT121" s="508">
        <f t="shared" si="174"/>
        <v>0</v>
      </c>
      <c r="BU121" s="508">
        <f t="shared" si="174"/>
        <v>0</v>
      </c>
      <c r="BV121" s="508">
        <f t="shared" si="174"/>
        <v>0</v>
      </c>
      <c r="BW121" s="508">
        <f t="shared" ref="BW121:DF121" si="175">BW14</f>
        <v>0</v>
      </c>
      <c r="BX121" s="508">
        <f t="shared" si="175"/>
        <v>0</v>
      </c>
      <c r="BY121" s="508">
        <f t="shared" si="175"/>
        <v>0</v>
      </c>
      <c r="BZ121" s="508">
        <f t="shared" si="175"/>
        <v>0</v>
      </c>
      <c r="CA121" s="508">
        <f t="shared" si="175"/>
        <v>0</v>
      </c>
      <c r="CB121" s="508">
        <f t="shared" si="175"/>
        <v>0</v>
      </c>
      <c r="CC121" s="508">
        <f t="shared" si="175"/>
        <v>0</v>
      </c>
      <c r="CD121" s="508">
        <f t="shared" si="175"/>
        <v>0</v>
      </c>
      <c r="CE121" s="508">
        <f t="shared" si="175"/>
        <v>0</v>
      </c>
      <c r="CF121" s="508">
        <f t="shared" si="175"/>
        <v>0</v>
      </c>
      <c r="CG121" s="508">
        <f t="shared" si="175"/>
        <v>0</v>
      </c>
      <c r="CH121" s="508">
        <f t="shared" si="175"/>
        <v>0</v>
      </c>
      <c r="CI121" s="508">
        <f t="shared" si="175"/>
        <v>0</v>
      </c>
      <c r="CJ121" s="508">
        <f t="shared" si="175"/>
        <v>0</v>
      </c>
      <c r="CK121" s="508">
        <f t="shared" si="175"/>
        <v>0</v>
      </c>
      <c r="CL121" s="508">
        <f t="shared" si="175"/>
        <v>0</v>
      </c>
      <c r="CM121" s="508">
        <f t="shared" si="175"/>
        <v>0</v>
      </c>
      <c r="CN121" s="508">
        <f t="shared" si="175"/>
        <v>0</v>
      </c>
      <c r="CO121" s="508">
        <f t="shared" si="175"/>
        <v>0</v>
      </c>
      <c r="CP121" s="508">
        <f t="shared" si="175"/>
        <v>0</v>
      </c>
      <c r="CQ121" s="508">
        <f t="shared" si="175"/>
        <v>0</v>
      </c>
      <c r="CR121" s="508">
        <f t="shared" si="175"/>
        <v>0</v>
      </c>
      <c r="CS121" s="508">
        <f t="shared" si="175"/>
        <v>0</v>
      </c>
      <c r="CT121" s="508">
        <f t="shared" si="175"/>
        <v>0</v>
      </c>
      <c r="CU121" s="508">
        <f t="shared" si="175"/>
        <v>0</v>
      </c>
      <c r="CV121" s="508">
        <f t="shared" si="175"/>
        <v>0</v>
      </c>
      <c r="CW121" s="508">
        <f t="shared" si="175"/>
        <v>0</v>
      </c>
      <c r="CX121" s="508">
        <f t="shared" si="175"/>
        <v>0</v>
      </c>
      <c r="CY121" s="508">
        <f t="shared" si="175"/>
        <v>0</v>
      </c>
      <c r="CZ121" s="508">
        <f t="shared" si="175"/>
        <v>0</v>
      </c>
      <c r="DA121" s="508">
        <f t="shared" si="175"/>
        <v>0</v>
      </c>
      <c r="DB121" s="508">
        <f t="shared" si="175"/>
        <v>0</v>
      </c>
      <c r="DC121" s="508">
        <f t="shared" si="175"/>
        <v>0</v>
      </c>
      <c r="DD121" s="508">
        <f t="shared" si="175"/>
        <v>0</v>
      </c>
      <c r="DE121" s="508">
        <f t="shared" si="175"/>
        <v>0</v>
      </c>
      <c r="DF121" s="508">
        <f t="shared" si="175"/>
        <v>0</v>
      </c>
    </row>
    <row r="122" spans="1:110" ht="27.75" customHeight="1" x14ac:dyDescent="0.25">
      <c r="A122" s="57"/>
      <c r="B122" s="57"/>
      <c r="C122" s="399" t="str">
        <f>Weighting!C11</f>
        <v>EN 3.0</v>
      </c>
      <c r="D122" s="400"/>
      <c r="E122" s="571" t="str">
        <f>Weighting!D11</f>
        <v>SURFACE WATER RUN-OFF</v>
      </c>
      <c r="F122" s="97">
        <f>Weighting!F11*Weighting!G11</f>
        <v>100</v>
      </c>
      <c r="G122" s="68">
        <f>Weighting!G11</f>
        <v>1</v>
      </c>
      <c r="H122" s="71"/>
      <c r="I122" s="72">
        <f>H22</f>
        <v>0</v>
      </c>
      <c r="J122" s="57"/>
      <c r="K122" s="508">
        <f t="shared" ref="K122:AP122" si="176">K22</f>
        <v>0</v>
      </c>
      <c r="L122" s="508">
        <f t="shared" si="176"/>
        <v>0</v>
      </c>
      <c r="M122" s="508">
        <f t="shared" si="176"/>
        <v>0</v>
      </c>
      <c r="N122" s="508">
        <f t="shared" si="176"/>
        <v>0</v>
      </c>
      <c r="O122" s="508">
        <f t="shared" si="176"/>
        <v>0</v>
      </c>
      <c r="P122" s="508">
        <f t="shared" si="176"/>
        <v>0</v>
      </c>
      <c r="Q122" s="508">
        <f t="shared" si="176"/>
        <v>0</v>
      </c>
      <c r="R122" s="508">
        <f t="shared" si="176"/>
        <v>0</v>
      </c>
      <c r="S122" s="508">
        <f t="shared" si="176"/>
        <v>0</v>
      </c>
      <c r="T122" s="508">
        <f t="shared" si="176"/>
        <v>0</v>
      </c>
      <c r="U122" s="508">
        <f t="shared" si="176"/>
        <v>0</v>
      </c>
      <c r="V122" s="508">
        <f t="shared" si="176"/>
        <v>0</v>
      </c>
      <c r="W122" s="508">
        <f t="shared" si="176"/>
        <v>0</v>
      </c>
      <c r="X122" s="508">
        <f t="shared" si="176"/>
        <v>0</v>
      </c>
      <c r="Y122" s="508">
        <f t="shared" si="176"/>
        <v>0</v>
      </c>
      <c r="Z122" s="508">
        <f t="shared" si="176"/>
        <v>0</v>
      </c>
      <c r="AA122" s="508">
        <f t="shared" si="176"/>
        <v>0</v>
      </c>
      <c r="AB122" s="508">
        <f t="shared" si="176"/>
        <v>0</v>
      </c>
      <c r="AC122" s="508">
        <f t="shared" si="176"/>
        <v>0</v>
      </c>
      <c r="AD122" s="508">
        <f t="shared" si="176"/>
        <v>0</v>
      </c>
      <c r="AE122" s="508">
        <f t="shared" si="176"/>
        <v>0</v>
      </c>
      <c r="AF122" s="508">
        <f t="shared" si="176"/>
        <v>0</v>
      </c>
      <c r="AG122" s="508">
        <f t="shared" si="176"/>
        <v>0</v>
      </c>
      <c r="AH122" s="508">
        <f t="shared" si="176"/>
        <v>0</v>
      </c>
      <c r="AI122" s="508">
        <f t="shared" si="176"/>
        <v>0</v>
      </c>
      <c r="AJ122" s="508">
        <f t="shared" si="176"/>
        <v>0</v>
      </c>
      <c r="AK122" s="508">
        <f t="shared" si="176"/>
        <v>0</v>
      </c>
      <c r="AL122" s="508">
        <f t="shared" si="176"/>
        <v>0</v>
      </c>
      <c r="AM122" s="508">
        <f t="shared" si="176"/>
        <v>0</v>
      </c>
      <c r="AN122" s="508">
        <f t="shared" si="176"/>
        <v>0</v>
      </c>
      <c r="AO122" s="508">
        <f t="shared" si="176"/>
        <v>0</v>
      </c>
      <c r="AP122" s="508">
        <f t="shared" si="176"/>
        <v>0</v>
      </c>
      <c r="AQ122" s="508">
        <f t="shared" ref="AQ122:BV122" si="177">AQ22</f>
        <v>0</v>
      </c>
      <c r="AR122" s="508">
        <f t="shared" si="177"/>
        <v>0</v>
      </c>
      <c r="AS122" s="508">
        <f t="shared" si="177"/>
        <v>0</v>
      </c>
      <c r="AT122" s="508">
        <f t="shared" si="177"/>
        <v>0</v>
      </c>
      <c r="AU122" s="508">
        <f t="shared" si="177"/>
        <v>0</v>
      </c>
      <c r="AV122" s="508">
        <f t="shared" si="177"/>
        <v>0</v>
      </c>
      <c r="AW122" s="508">
        <f t="shared" si="177"/>
        <v>0</v>
      </c>
      <c r="AX122" s="508">
        <f t="shared" si="177"/>
        <v>0</v>
      </c>
      <c r="AY122" s="508">
        <f t="shared" si="177"/>
        <v>0</v>
      </c>
      <c r="AZ122" s="508">
        <f t="shared" si="177"/>
        <v>0</v>
      </c>
      <c r="BA122" s="508">
        <f t="shared" si="177"/>
        <v>0</v>
      </c>
      <c r="BB122" s="508">
        <f t="shared" si="177"/>
        <v>0</v>
      </c>
      <c r="BC122" s="508">
        <f t="shared" si="177"/>
        <v>0</v>
      </c>
      <c r="BD122" s="508">
        <f t="shared" si="177"/>
        <v>0</v>
      </c>
      <c r="BE122" s="508">
        <f t="shared" si="177"/>
        <v>0</v>
      </c>
      <c r="BF122" s="508">
        <f t="shared" si="177"/>
        <v>0</v>
      </c>
      <c r="BG122" s="508">
        <f t="shared" si="177"/>
        <v>0</v>
      </c>
      <c r="BH122" s="508">
        <f t="shared" si="177"/>
        <v>0</v>
      </c>
      <c r="BI122" s="508">
        <f t="shared" si="177"/>
        <v>0</v>
      </c>
      <c r="BJ122" s="508">
        <f t="shared" si="177"/>
        <v>0</v>
      </c>
      <c r="BK122" s="508">
        <f t="shared" si="177"/>
        <v>0</v>
      </c>
      <c r="BL122" s="508">
        <f t="shared" si="177"/>
        <v>0</v>
      </c>
      <c r="BM122" s="508">
        <f t="shared" si="177"/>
        <v>0</v>
      </c>
      <c r="BN122" s="508">
        <f t="shared" si="177"/>
        <v>0</v>
      </c>
      <c r="BO122" s="508">
        <f t="shared" si="177"/>
        <v>0</v>
      </c>
      <c r="BP122" s="508">
        <f t="shared" si="177"/>
        <v>0</v>
      </c>
      <c r="BQ122" s="508">
        <f t="shared" si="177"/>
        <v>0</v>
      </c>
      <c r="BR122" s="508">
        <f t="shared" si="177"/>
        <v>0</v>
      </c>
      <c r="BS122" s="508">
        <f t="shared" si="177"/>
        <v>0</v>
      </c>
      <c r="BT122" s="508">
        <f t="shared" si="177"/>
        <v>0</v>
      </c>
      <c r="BU122" s="508">
        <f t="shared" si="177"/>
        <v>0</v>
      </c>
      <c r="BV122" s="508">
        <f t="shared" si="177"/>
        <v>0</v>
      </c>
      <c r="BW122" s="508">
        <f t="shared" ref="BW122:DF122" si="178">BW22</f>
        <v>0</v>
      </c>
      <c r="BX122" s="508">
        <f t="shared" si="178"/>
        <v>0</v>
      </c>
      <c r="BY122" s="508">
        <f t="shared" si="178"/>
        <v>0</v>
      </c>
      <c r="BZ122" s="508">
        <f t="shared" si="178"/>
        <v>0</v>
      </c>
      <c r="CA122" s="508">
        <f t="shared" si="178"/>
        <v>0</v>
      </c>
      <c r="CB122" s="508">
        <f t="shared" si="178"/>
        <v>0</v>
      </c>
      <c r="CC122" s="508">
        <f t="shared" si="178"/>
        <v>0</v>
      </c>
      <c r="CD122" s="508">
        <f t="shared" si="178"/>
        <v>0</v>
      </c>
      <c r="CE122" s="508">
        <f t="shared" si="178"/>
        <v>0</v>
      </c>
      <c r="CF122" s="508">
        <f t="shared" si="178"/>
        <v>0</v>
      </c>
      <c r="CG122" s="508">
        <f t="shared" si="178"/>
        <v>0</v>
      </c>
      <c r="CH122" s="508">
        <f t="shared" si="178"/>
        <v>0</v>
      </c>
      <c r="CI122" s="508">
        <f t="shared" si="178"/>
        <v>0</v>
      </c>
      <c r="CJ122" s="508">
        <f t="shared" si="178"/>
        <v>0</v>
      </c>
      <c r="CK122" s="508">
        <f t="shared" si="178"/>
        <v>0</v>
      </c>
      <c r="CL122" s="508">
        <f t="shared" si="178"/>
        <v>0</v>
      </c>
      <c r="CM122" s="508">
        <f t="shared" si="178"/>
        <v>0</v>
      </c>
      <c r="CN122" s="508">
        <f t="shared" si="178"/>
        <v>0</v>
      </c>
      <c r="CO122" s="508">
        <f t="shared" si="178"/>
        <v>0</v>
      </c>
      <c r="CP122" s="508">
        <f t="shared" si="178"/>
        <v>0</v>
      </c>
      <c r="CQ122" s="508">
        <f t="shared" si="178"/>
        <v>0</v>
      </c>
      <c r="CR122" s="508">
        <f t="shared" si="178"/>
        <v>0</v>
      </c>
      <c r="CS122" s="508">
        <f t="shared" si="178"/>
        <v>0</v>
      </c>
      <c r="CT122" s="508">
        <f t="shared" si="178"/>
        <v>0</v>
      </c>
      <c r="CU122" s="508">
        <f t="shared" si="178"/>
        <v>0</v>
      </c>
      <c r="CV122" s="508">
        <f t="shared" si="178"/>
        <v>0</v>
      </c>
      <c r="CW122" s="508">
        <f t="shared" si="178"/>
        <v>0</v>
      </c>
      <c r="CX122" s="508">
        <f t="shared" si="178"/>
        <v>0</v>
      </c>
      <c r="CY122" s="508">
        <f t="shared" si="178"/>
        <v>0</v>
      </c>
      <c r="CZ122" s="508">
        <f t="shared" si="178"/>
        <v>0</v>
      </c>
      <c r="DA122" s="508">
        <f t="shared" si="178"/>
        <v>0</v>
      </c>
      <c r="DB122" s="508">
        <f t="shared" si="178"/>
        <v>0</v>
      </c>
      <c r="DC122" s="508">
        <f t="shared" si="178"/>
        <v>0</v>
      </c>
      <c r="DD122" s="508">
        <f t="shared" si="178"/>
        <v>0</v>
      </c>
      <c r="DE122" s="508">
        <f t="shared" si="178"/>
        <v>0</v>
      </c>
      <c r="DF122" s="508">
        <f t="shared" si="178"/>
        <v>0</v>
      </c>
    </row>
    <row r="123" spans="1:110" ht="27.75" hidden="1" customHeight="1" x14ac:dyDescent="0.25">
      <c r="A123" s="57"/>
      <c r="B123" s="57"/>
      <c r="C123" s="143" t="str">
        <f>Weighting!C12</f>
        <v>EN 4.0</v>
      </c>
      <c r="D123" s="57"/>
      <c r="E123" s="589">
        <f>Weighting!D12</f>
        <v>0</v>
      </c>
      <c r="F123" s="97"/>
      <c r="G123" s="68"/>
      <c r="H123" s="71"/>
      <c r="I123" s="72"/>
      <c r="J123" s="57"/>
      <c r="K123" s="508"/>
      <c r="L123" s="508"/>
      <c r="M123" s="508"/>
      <c r="N123" s="508"/>
      <c r="O123" s="508"/>
      <c r="P123" s="508"/>
      <c r="Q123" s="508"/>
      <c r="R123" s="508"/>
      <c r="S123" s="508"/>
      <c r="T123" s="508"/>
      <c r="U123" s="508"/>
      <c r="V123" s="508"/>
      <c r="W123" s="508"/>
      <c r="X123" s="508"/>
      <c r="Y123" s="508"/>
      <c r="Z123" s="508"/>
      <c r="AA123" s="508"/>
      <c r="AB123" s="508"/>
      <c r="AC123" s="508"/>
      <c r="AD123" s="508"/>
      <c r="AE123" s="508"/>
      <c r="AF123" s="508"/>
      <c r="AG123" s="508"/>
      <c r="AH123" s="508"/>
      <c r="AI123" s="508"/>
      <c r="AJ123" s="508"/>
      <c r="AK123" s="508"/>
      <c r="AL123" s="508"/>
      <c r="AM123" s="508"/>
      <c r="AN123" s="508"/>
      <c r="AO123" s="508"/>
      <c r="AP123" s="508"/>
      <c r="AQ123" s="508"/>
      <c r="AR123" s="508"/>
      <c r="AS123" s="508"/>
      <c r="AT123" s="508"/>
      <c r="AU123" s="508"/>
      <c r="AV123" s="508"/>
      <c r="AW123" s="508"/>
      <c r="AX123" s="508"/>
      <c r="AY123" s="508"/>
      <c r="AZ123" s="508"/>
      <c r="BA123" s="508"/>
      <c r="BB123" s="508"/>
      <c r="BC123" s="508"/>
      <c r="BD123" s="508"/>
      <c r="BE123" s="508"/>
      <c r="BF123" s="508"/>
      <c r="BG123" s="508"/>
      <c r="BH123" s="508"/>
      <c r="BI123" s="508"/>
      <c r="BJ123" s="508"/>
      <c r="BK123" s="508"/>
      <c r="BL123" s="508"/>
      <c r="BM123" s="508"/>
      <c r="BN123" s="508"/>
      <c r="BO123" s="508"/>
      <c r="BP123" s="508"/>
      <c r="BQ123" s="508"/>
      <c r="BR123" s="508"/>
      <c r="BS123" s="508"/>
      <c r="BT123" s="508"/>
      <c r="BU123" s="508"/>
      <c r="BV123" s="508"/>
      <c r="BW123" s="508"/>
      <c r="BX123" s="508"/>
      <c r="BY123" s="508"/>
      <c r="BZ123" s="508"/>
      <c r="CA123" s="508"/>
      <c r="CB123" s="508"/>
      <c r="CC123" s="508"/>
      <c r="CD123" s="508"/>
      <c r="CE123" s="508"/>
      <c r="CF123" s="508"/>
      <c r="CG123" s="508"/>
      <c r="CH123" s="508"/>
      <c r="CI123" s="508"/>
      <c r="CJ123" s="508"/>
      <c r="CK123" s="508"/>
      <c r="CL123" s="508"/>
      <c r="CM123" s="508"/>
      <c r="CN123" s="508"/>
      <c r="CO123" s="508"/>
      <c r="CP123" s="508"/>
      <c r="CQ123" s="508"/>
      <c r="CR123" s="508"/>
      <c r="CS123" s="508"/>
      <c r="CT123" s="508"/>
      <c r="CU123" s="508"/>
      <c r="CV123" s="508"/>
      <c r="CW123" s="508"/>
      <c r="CX123" s="508"/>
      <c r="CY123" s="508"/>
      <c r="CZ123" s="508"/>
      <c r="DA123" s="508"/>
      <c r="DB123" s="508"/>
      <c r="DC123" s="508"/>
      <c r="DD123" s="508"/>
      <c r="DE123" s="508"/>
      <c r="DF123" s="508"/>
    </row>
    <row r="124" spans="1:110" ht="27.75" customHeight="1" x14ac:dyDescent="0.25">
      <c r="A124" s="57"/>
      <c r="B124" s="57"/>
      <c r="C124" s="394" t="str">
        <f>Weighting!C13</f>
        <v>EN 4.1</v>
      </c>
      <c r="D124" s="395"/>
      <c r="E124" s="573" t="str">
        <f>Weighting!D13</f>
        <v>INTERNAL WATER USE*</v>
      </c>
      <c r="F124" s="97">
        <f>Weighting!F13*Weighting!G13</f>
        <v>300</v>
      </c>
      <c r="G124" s="68">
        <f>Weighting!G13</f>
        <v>3</v>
      </c>
      <c r="H124" s="71"/>
      <c r="I124" s="72">
        <f>H28</f>
        <v>0</v>
      </c>
      <c r="J124" s="57"/>
      <c r="K124" s="508">
        <f t="shared" ref="K124:AP124" si="179">K30</f>
        <v>0</v>
      </c>
      <c r="L124" s="508">
        <f t="shared" si="179"/>
        <v>0</v>
      </c>
      <c r="M124" s="508">
        <f t="shared" si="179"/>
        <v>0</v>
      </c>
      <c r="N124" s="508">
        <f t="shared" si="179"/>
        <v>0</v>
      </c>
      <c r="O124" s="508">
        <f t="shared" si="179"/>
        <v>0</v>
      </c>
      <c r="P124" s="508">
        <f t="shared" si="179"/>
        <v>0</v>
      </c>
      <c r="Q124" s="508">
        <f t="shared" si="179"/>
        <v>0</v>
      </c>
      <c r="R124" s="508">
        <f t="shared" si="179"/>
        <v>0</v>
      </c>
      <c r="S124" s="508">
        <f t="shared" si="179"/>
        <v>0</v>
      </c>
      <c r="T124" s="508">
        <f t="shared" si="179"/>
        <v>0</v>
      </c>
      <c r="U124" s="508">
        <f t="shared" si="179"/>
        <v>0</v>
      </c>
      <c r="V124" s="508">
        <f t="shared" si="179"/>
        <v>0</v>
      </c>
      <c r="W124" s="508">
        <f t="shared" si="179"/>
        <v>0</v>
      </c>
      <c r="X124" s="508">
        <f t="shared" si="179"/>
        <v>0</v>
      </c>
      <c r="Y124" s="508">
        <f t="shared" si="179"/>
        <v>0</v>
      </c>
      <c r="Z124" s="508">
        <f t="shared" si="179"/>
        <v>0</v>
      </c>
      <c r="AA124" s="508">
        <f t="shared" si="179"/>
        <v>0</v>
      </c>
      <c r="AB124" s="508">
        <f t="shared" si="179"/>
        <v>0</v>
      </c>
      <c r="AC124" s="508">
        <f t="shared" si="179"/>
        <v>0</v>
      </c>
      <c r="AD124" s="508">
        <f t="shared" si="179"/>
        <v>0</v>
      </c>
      <c r="AE124" s="508">
        <f t="shared" si="179"/>
        <v>0</v>
      </c>
      <c r="AF124" s="508">
        <f t="shared" si="179"/>
        <v>0</v>
      </c>
      <c r="AG124" s="508">
        <f t="shared" si="179"/>
        <v>0</v>
      </c>
      <c r="AH124" s="508">
        <f t="shared" si="179"/>
        <v>0</v>
      </c>
      <c r="AI124" s="508">
        <f t="shared" si="179"/>
        <v>0</v>
      </c>
      <c r="AJ124" s="508">
        <f t="shared" si="179"/>
        <v>0</v>
      </c>
      <c r="AK124" s="508">
        <f t="shared" si="179"/>
        <v>0</v>
      </c>
      <c r="AL124" s="508">
        <f t="shared" si="179"/>
        <v>0</v>
      </c>
      <c r="AM124" s="508">
        <f t="shared" si="179"/>
        <v>0</v>
      </c>
      <c r="AN124" s="508">
        <f t="shared" si="179"/>
        <v>0</v>
      </c>
      <c r="AO124" s="508">
        <f t="shared" si="179"/>
        <v>0</v>
      </c>
      <c r="AP124" s="508">
        <f t="shared" si="179"/>
        <v>0</v>
      </c>
      <c r="AQ124" s="508">
        <f t="shared" ref="AQ124:BV124" si="180">AQ30</f>
        <v>0</v>
      </c>
      <c r="AR124" s="508">
        <f t="shared" si="180"/>
        <v>0</v>
      </c>
      <c r="AS124" s="508">
        <f t="shared" si="180"/>
        <v>0</v>
      </c>
      <c r="AT124" s="508">
        <f t="shared" si="180"/>
        <v>0</v>
      </c>
      <c r="AU124" s="508">
        <f t="shared" si="180"/>
        <v>0</v>
      </c>
      <c r="AV124" s="508">
        <f t="shared" si="180"/>
        <v>0</v>
      </c>
      <c r="AW124" s="508">
        <f t="shared" si="180"/>
        <v>0</v>
      </c>
      <c r="AX124" s="508">
        <f t="shared" si="180"/>
        <v>0</v>
      </c>
      <c r="AY124" s="508">
        <f t="shared" si="180"/>
        <v>0</v>
      </c>
      <c r="AZ124" s="508">
        <f t="shared" si="180"/>
        <v>0</v>
      </c>
      <c r="BA124" s="508">
        <f t="shared" si="180"/>
        <v>0</v>
      </c>
      <c r="BB124" s="508">
        <f t="shared" si="180"/>
        <v>0</v>
      </c>
      <c r="BC124" s="508">
        <f t="shared" si="180"/>
        <v>0</v>
      </c>
      <c r="BD124" s="508">
        <f t="shared" si="180"/>
        <v>0</v>
      </c>
      <c r="BE124" s="508">
        <f t="shared" si="180"/>
        <v>0</v>
      </c>
      <c r="BF124" s="508">
        <f t="shared" si="180"/>
        <v>0</v>
      </c>
      <c r="BG124" s="508">
        <f t="shared" si="180"/>
        <v>0</v>
      </c>
      <c r="BH124" s="508">
        <f t="shared" si="180"/>
        <v>0</v>
      </c>
      <c r="BI124" s="508">
        <f t="shared" si="180"/>
        <v>0</v>
      </c>
      <c r="BJ124" s="508">
        <f t="shared" si="180"/>
        <v>0</v>
      </c>
      <c r="BK124" s="508">
        <f t="shared" si="180"/>
        <v>0</v>
      </c>
      <c r="BL124" s="508">
        <f t="shared" si="180"/>
        <v>0</v>
      </c>
      <c r="BM124" s="508">
        <f t="shared" si="180"/>
        <v>0</v>
      </c>
      <c r="BN124" s="508">
        <f t="shared" si="180"/>
        <v>0</v>
      </c>
      <c r="BO124" s="508">
        <f t="shared" si="180"/>
        <v>0</v>
      </c>
      <c r="BP124" s="508">
        <f t="shared" si="180"/>
        <v>0</v>
      </c>
      <c r="BQ124" s="508">
        <f t="shared" si="180"/>
        <v>0</v>
      </c>
      <c r="BR124" s="508">
        <f t="shared" si="180"/>
        <v>0</v>
      </c>
      <c r="BS124" s="508">
        <f t="shared" si="180"/>
        <v>0</v>
      </c>
      <c r="BT124" s="508">
        <f t="shared" si="180"/>
        <v>0</v>
      </c>
      <c r="BU124" s="508">
        <f t="shared" si="180"/>
        <v>0</v>
      </c>
      <c r="BV124" s="508">
        <f t="shared" si="180"/>
        <v>0</v>
      </c>
      <c r="BW124" s="508">
        <f t="shared" ref="BW124:DF124" si="181">BW30</f>
        <v>0</v>
      </c>
      <c r="BX124" s="508">
        <f t="shared" si="181"/>
        <v>0</v>
      </c>
      <c r="BY124" s="508">
        <f t="shared" si="181"/>
        <v>0</v>
      </c>
      <c r="BZ124" s="508">
        <f t="shared" si="181"/>
        <v>0</v>
      </c>
      <c r="CA124" s="508">
        <f t="shared" si="181"/>
        <v>0</v>
      </c>
      <c r="CB124" s="508">
        <f t="shared" si="181"/>
        <v>0</v>
      </c>
      <c r="CC124" s="508">
        <f t="shared" si="181"/>
        <v>0</v>
      </c>
      <c r="CD124" s="508">
        <f t="shared" si="181"/>
        <v>0</v>
      </c>
      <c r="CE124" s="508">
        <f t="shared" si="181"/>
        <v>0</v>
      </c>
      <c r="CF124" s="508">
        <f t="shared" si="181"/>
        <v>0</v>
      </c>
      <c r="CG124" s="508">
        <f t="shared" si="181"/>
        <v>0</v>
      </c>
      <c r="CH124" s="508">
        <f t="shared" si="181"/>
        <v>0</v>
      </c>
      <c r="CI124" s="508">
        <f t="shared" si="181"/>
        <v>0</v>
      </c>
      <c r="CJ124" s="508">
        <f t="shared" si="181"/>
        <v>0</v>
      </c>
      <c r="CK124" s="508">
        <f t="shared" si="181"/>
        <v>0</v>
      </c>
      <c r="CL124" s="508">
        <f t="shared" si="181"/>
        <v>0</v>
      </c>
      <c r="CM124" s="508">
        <f t="shared" si="181"/>
        <v>0</v>
      </c>
      <c r="CN124" s="508">
        <f t="shared" si="181"/>
        <v>0</v>
      </c>
      <c r="CO124" s="508">
        <f t="shared" si="181"/>
        <v>0</v>
      </c>
      <c r="CP124" s="508">
        <f t="shared" si="181"/>
        <v>0</v>
      </c>
      <c r="CQ124" s="508">
        <f t="shared" si="181"/>
        <v>0</v>
      </c>
      <c r="CR124" s="508">
        <f t="shared" si="181"/>
        <v>0</v>
      </c>
      <c r="CS124" s="508">
        <f t="shared" si="181"/>
        <v>0</v>
      </c>
      <c r="CT124" s="508">
        <f t="shared" si="181"/>
        <v>0</v>
      </c>
      <c r="CU124" s="508">
        <f t="shared" si="181"/>
        <v>0</v>
      </c>
      <c r="CV124" s="508">
        <f t="shared" si="181"/>
        <v>0</v>
      </c>
      <c r="CW124" s="508">
        <f t="shared" si="181"/>
        <v>0</v>
      </c>
      <c r="CX124" s="508">
        <f t="shared" si="181"/>
        <v>0</v>
      </c>
      <c r="CY124" s="508">
        <f t="shared" si="181"/>
        <v>0</v>
      </c>
      <c r="CZ124" s="508">
        <f t="shared" si="181"/>
        <v>0</v>
      </c>
      <c r="DA124" s="508">
        <f t="shared" si="181"/>
        <v>0</v>
      </c>
      <c r="DB124" s="508">
        <f t="shared" si="181"/>
        <v>0</v>
      </c>
      <c r="DC124" s="508">
        <f t="shared" si="181"/>
        <v>0</v>
      </c>
      <c r="DD124" s="508">
        <f t="shared" si="181"/>
        <v>0</v>
      </c>
      <c r="DE124" s="508">
        <f t="shared" si="181"/>
        <v>0</v>
      </c>
      <c r="DF124" s="508">
        <f t="shared" si="181"/>
        <v>0</v>
      </c>
    </row>
    <row r="125" spans="1:110" ht="27.75" customHeight="1" x14ac:dyDescent="0.25">
      <c r="A125" s="57"/>
      <c r="B125" s="57"/>
      <c r="C125" s="399" t="str">
        <f>Weighting!C14</f>
        <v>EN 4.2</v>
      </c>
      <c r="D125" s="400"/>
      <c r="E125" s="571" t="str">
        <f>Weighting!D14</f>
        <v>EXTERNAL WATER USE</v>
      </c>
      <c r="F125" s="97">
        <f>Weighting!F14*Weighting!G14</f>
        <v>25</v>
      </c>
      <c r="G125" s="68">
        <f>Weighting!G14</f>
        <v>1</v>
      </c>
      <c r="H125" s="71"/>
      <c r="I125" s="72">
        <f>H33</f>
        <v>0</v>
      </c>
      <c r="J125" s="57"/>
      <c r="K125" s="508">
        <f t="shared" ref="K125:AP125" si="182">K33</f>
        <v>0</v>
      </c>
      <c r="L125" s="508">
        <f t="shared" si="182"/>
        <v>0</v>
      </c>
      <c r="M125" s="508">
        <f t="shared" si="182"/>
        <v>0</v>
      </c>
      <c r="N125" s="508">
        <f t="shared" si="182"/>
        <v>0</v>
      </c>
      <c r="O125" s="508">
        <f t="shared" si="182"/>
        <v>0</v>
      </c>
      <c r="P125" s="508">
        <f t="shared" si="182"/>
        <v>0</v>
      </c>
      <c r="Q125" s="508">
        <f t="shared" si="182"/>
        <v>0</v>
      </c>
      <c r="R125" s="508">
        <f t="shared" si="182"/>
        <v>0</v>
      </c>
      <c r="S125" s="508">
        <f t="shared" si="182"/>
        <v>0</v>
      </c>
      <c r="T125" s="508">
        <f t="shared" si="182"/>
        <v>0</v>
      </c>
      <c r="U125" s="508">
        <f t="shared" si="182"/>
        <v>0</v>
      </c>
      <c r="V125" s="508">
        <f t="shared" si="182"/>
        <v>0</v>
      </c>
      <c r="W125" s="508">
        <f t="shared" si="182"/>
        <v>0</v>
      </c>
      <c r="X125" s="508">
        <f t="shared" si="182"/>
        <v>0</v>
      </c>
      <c r="Y125" s="508">
        <f t="shared" si="182"/>
        <v>0</v>
      </c>
      <c r="Z125" s="508">
        <f t="shared" si="182"/>
        <v>0</v>
      </c>
      <c r="AA125" s="508">
        <f t="shared" si="182"/>
        <v>0</v>
      </c>
      <c r="AB125" s="508">
        <f t="shared" si="182"/>
        <v>0</v>
      </c>
      <c r="AC125" s="508">
        <f t="shared" si="182"/>
        <v>0</v>
      </c>
      <c r="AD125" s="508">
        <f t="shared" si="182"/>
        <v>0</v>
      </c>
      <c r="AE125" s="508">
        <f t="shared" si="182"/>
        <v>0</v>
      </c>
      <c r="AF125" s="508">
        <f t="shared" si="182"/>
        <v>0</v>
      </c>
      <c r="AG125" s="508">
        <f t="shared" si="182"/>
        <v>0</v>
      </c>
      <c r="AH125" s="508">
        <f t="shared" si="182"/>
        <v>0</v>
      </c>
      <c r="AI125" s="508">
        <f t="shared" si="182"/>
        <v>0</v>
      </c>
      <c r="AJ125" s="508">
        <f t="shared" si="182"/>
        <v>0</v>
      </c>
      <c r="AK125" s="508">
        <f t="shared" si="182"/>
        <v>0</v>
      </c>
      <c r="AL125" s="508">
        <f t="shared" si="182"/>
        <v>0</v>
      </c>
      <c r="AM125" s="508">
        <f t="shared" si="182"/>
        <v>0</v>
      </c>
      <c r="AN125" s="508">
        <f t="shared" si="182"/>
        <v>0</v>
      </c>
      <c r="AO125" s="508">
        <f t="shared" si="182"/>
        <v>0</v>
      </c>
      <c r="AP125" s="508">
        <f t="shared" si="182"/>
        <v>0</v>
      </c>
      <c r="AQ125" s="508">
        <f t="shared" ref="AQ125:BV125" si="183">AQ33</f>
        <v>0</v>
      </c>
      <c r="AR125" s="508">
        <f t="shared" si="183"/>
        <v>0</v>
      </c>
      <c r="AS125" s="508">
        <f t="shared" si="183"/>
        <v>0</v>
      </c>
      <c r="AT125" s="508">
        <f t="shared" si="183"/>
        <v>0</v>
      </c>
      <c r="AU125" s="508">
        <f t="shared" si="183"/>
        <v>0</v>
      </c>
      <c r="AV125" s="508">
        <f t="shared" si="183"/>
        <v>0</v>
      </c>
      <c r="AW125" s="508">
        <f t="shared" si="183"/>
        <v>0</v>
      </c>
      <c r="AX125" s="508">
        <f t="shared" si="183"/>
        <v>0</v>
      </c>
      <c r="AY125" s="508">
        <f t="shared" si="183"/>
        <v>0</v>
      </c>
      <c r="AZ125" s="508">
        <f t="shared" si="183"/>
        <v>0</v>
      </c>
      <c r="BA125" s="508">
        <f t="shared" si="183"/>
        <v>0</v>
      </c>
      <c r="BB125" s="508">
        <f t="shared" si="183"/>
        <v>0</v>
      </c>
      <c r="BC125" s="508">
        <f t="shared" si="183"/>
        <v>0</v>
      </c>
      <c r="BD125" s="508">
        <f t="shared" si="183"/>
        <v>0</v>
      </c>
      <c r="BE125" s="508">
        <f t="shared" si="183"/>
        <v>0</v>
      </c>
      <c r="BF125" s="508">
        <f t="shared" si="183"/>
        <v>0</v>
      </c>
      <c r="BG125" s="508">
        <f t="shared" si="183"/>
        <v>0</v>
      </c>
      <c r="BH125" s="508">
        <f t="shared" si="183"/>
        <v>0</v>
      </c>
      <c r="BI125" s="508">
        <f t="shared" si="183"/>
        <v>0</v>
      </c>
      <c r="BJ125" s="508">
        <f t="shared" si="183"/>
        <v>0</v>
      </c>
      <c r="BK125" s="508">
        <f t="shared" si="183"/>
        <v>0</v>
      </c>
      <c r="BL125" s="508">
        <f t="shared" si="183"/>
        <v>0</v>
      </c>
      <c r="BM125" s="508">
        <f t="shared" si="183"/>
        <v>0</v>
      </c>
      <c r="BN125" s="508">
        <f t="shared" si="183"/>
        <v>0</v>
      </c>
      <c r="BO125" s="508">
        <f t="shared" si="183"/>
        <v>0</v>
      </c>
      <c r="BP125" s="508">
        <f t="shared" si="183"/>
        <v>0</v>
      </c>
      <c r="BQ125" s="508">
        <f t="shared" si="183"/>
        <v>0</v>
      </c>
      <c r="BR125" s="508">
        <f t="shared" si="183"/>
        <v>0</v>
      </c>
      <c r="BS125" s="508">
        <f t="shared" si="183"/>
        <v>0</v>
      </c>
      <c r="BT125" s="508">
        <f t="shared" si="183"/>
        <v>0</v>
      </c>
      <c r="BU125" s="508">
        <f t="shared" si="183"/>
        <v>0</v>
      </c>
      <c r="BV125" s="508">
        <f t="shared" si="183"/>
        <v>0</v>
      </c>
      <c r="BW125" s="508">
        <f t="shared" ref="BW125:DF125" si="184">BW33</f>
        <v>0</v>
      </c>
      <c r="BX125" s="508">
        <f t="shared" si="184"/>
        <v>0</v>
      </c>
      <c r="BY125" s="508">
        <f t="shared" si="184"/>
        <v>0</v>
      </c>
      <c r="BZ125" s="508">
        <f t="shared" si="184"/>
        <v>0</v>
      </c>
      <c r="CA125" s="508">
        <f t="shared" si="184"/>
        <v>0</v>
      </c>
      <c r="CB125" s="508">
        <f t="shared" si="184"/>
        <v>0</v>
      </c>
      <c r="CC125" s="508">
        <f t="shared" si="184"/>
        <v>0</v>
      </c>
      <c r="CD125" s="508">
        <f t="shared" si="184"/>
        <v>0</v>
      </c>
      <c r="CE125" s="508">
        <f t="shared" si="184"/>
        <v>0</v>
      </c>
      <c r="CF125" s="508">
        <f t="shared" si="184"/>
        <v>0</v>
      </c>
      <c r="CG125" s="508">
        <f t="shared" si="184"/>
        <v>0</v>
      </c>
      <c r="CH125" s="508">
        <f t="shared" si="184"/>
        <v>0</v>
      </c>
      <c r="CI125" s="508">
        <f t="shared" si="184"/>
        <v>0</v>
      </c>
      <c r="CJ125" s="508">
        <f t="shared" si="184"/>
        <v>0</v>
      </c>
      <c r="CK125" s="508">
        <f t="shared" si="184"/>
        <v>0</v>
      </c>
      <c r="CL125" s="508">
        <f t="shared" si="184"/>
        <v>0</v>
      </c>
      <c r="CM125" s="508">
        <f t="shared" si="184"/>
        <v>0</v>
      </c>
      <c r="CN125" s="508">
        <f t="shared" si="184"/>
        <v>0</v>
      </c>
      <c r="CO125" s="508">
        <f t="shared" si="184"/>
        <v>0</v>
      </c>
      <c r="CP125" s="508">
        <f t="shared" si="184"/>
        <v>0</v>
      </c>
      <c r="CQ125" s="508">
        <f t="shared" si="184"/>
        <v>0</v>
      </c>
      <c r="CR125" s="508">
        <f t="shared" si="184"/>
        <v>0</v>
      </c>
      <c r="CS125" s="508">
        <f t="shared" si="184"/>
        <v>0</v>
      </c>
      <c r="CT125" s="508">
        <f t="shared" si="184"/>
        <v>0</v>
      </c>
      <c r="CU125" s="508">
        <f t="shared" si="184"/>
        <v>0</v>
      </c>
      <c r="CV125" s="508">
        <f t="shared" si="184"/>
        <v>0</v>
      </c>
      <c r="CW125" s="508">
        <f t="shared" si="184"/>
        <v>0</v>
      </c>
      <c r="CX125" s="508">
        <f t="shared" si="184"/>
        <v>0</v>
      </c>
      <c r="CY125" s="508">
        <f t="shared" si="184"/>
        <v>0</v>
      </c>
      <c r="CZ125" s="508">
        <f t="shared" si="184"/>
        <v>0</v>
      </c>
      <c r="DA125" s="508">
        <f t="shared" si="184"/>
        <v>0</v>
      </c>
      <c r="DB125" s="508">
        <f t="shared" si="184"/>
        <v>0</v>
      </c>
      <c r="DC125" s="508">
        <f t="shared" si="184"/>
        <v>0</v>
      </c>
      <c r="DD125" s="508">
        <f t="shared" si="184"/>
        <v>0</v>
      </c>
      <c r="DE125" s="508">
        <f t="shared" si="184"/>
        <v>0</v>
      </c>
      <c r="DF125" s="508">
        <f t="shared" si="184"/>
        <v>0</v>
      </c>
    </row>
    <row r="126" spans="1:110" ht="27.75" customHeight="1" x14ac:dyDescent="0.25">
      <c r="A126" s="57"/>
      <c r="B126" s="57"/>
      <c r="C126" s="399" t="str">
        <f>Weighting!C15</f>
        <v>EN 5.0</v>
      </c>
      <c r="D126" s="400"/>
      <c r="E126" s="571" t="str">
        <f>Weighting!D15</f>
        <v>ECOLOGY</v>
      </c>
      <c r="F126" s="97">
        <f>Weighting!F15*Weighting!G15</f>
        <v>100</v>
      </c>
      <c r="G126" s="68">
        <f>Weighting!G15</f>
        <v>1</v>
      </c>
      <c r="H126" s="71"/>
      <c r="I126" s="72">
        <f>H37</f>
        <v>0</v>
      </c>
      <c r="J126" s="57"/>
      <c r="K126" s="508">
        <f t="shared" ref="K126:AP126" si="185">K37</f>
        <v>0</v>
      </c>
      <c r="L126" s="508">
        <f t="shared" si="185"/>
        <v>0</v>
      </c>
      <c r="M126" s="508">
        <f t="shared" si="185"/>
        <v>0</v>
      </c>
      <c r="N126" s="508">
        <f t="shared" si="185"/>
        <v>0</v>
      </c>
      <c r="O126" s="508">
        <f t="shared" si="185"/>
        <v>0</v>
      </c>
      <c r="P126" s="508">
        <f t="shared" si="185"/>
        <v>0</v>
      </c>
      <c r="Q126" s="508">
        <f t="shared" si="185"/>
        <v>0</v>
      </c>
      <c r="R126" s="508">
        <f t="shared" si="185"/>
        <v>0</v>
      </c>
      <c r="S126" s="508">
        <f t="shared" si="185"/>
        <v>0</v>
      </c>
      <c r="T126" s="508">
        <f t="shared" si="185"/>
        <v>0</v>
      </c>
      <c r="U126" s="508">
        <f t="shared" si="185"/>
        <v>0</v>
      </c>
      <c r="V126" s="508">
        <f t="shared" si="185"/>
        <v>0</v>
      </c>
      <c r="W126" s="508">
        <f t="shared" si="185"/>
        <v>0</v>
      </c>
      <c r="X126" s="508">
        <f t="shared" si="185"/>
        <v>0</v>
      </c>
      <c r="Y126" s="508">
        <f t="shared" si="185"/>
        <v>0</v>
      </c>
      <c r="Z126" s="508">
        <f t="shared" si="185"/>
        <v>0</v>
      </c>
      <c r="AA126" s="508">
        <f t="shared" si="185"/>
        <v>0</v>
      </c>
      <c r="AB126" s="508">
        <f t="shared" si="185"/>
        <v>0</v>
      </c>
      <c r="AC126" s="508">
        <f t="shared" si="185"/>
        <v>0</v>
      </c>
      <c r="AD126" s="508">
        <f t="shared" si="185"/>
        <v>0</v>
      </c>
      <c r="AE126" s="508">
        <f t="shared" si="185"/>
        <v>0</v>
      </c>
      <c r="AF126" s="508">
        <f t="shared" si="185"/>
        <v>0</v>
      </c>
      <c r="AG126" s="508">
        <f t="shared" si="185"/>
        <v>0</v>
      </c>
      <c r="AH126" s="508">
        <f t="shared" si="185"/>
        <v>0</v>
      </c>
      <c r="AI126" s="508">
        <f t="shared" si="185"/>
        <v>0</v>
      </c>
      <c r="AJ126" s="508">
        <f t="shared" si="185"/>
        <v>0</v>
      </c>
      <c r="AK126" s="508">
        <f t="shared" si="185"/>
        <v>0</v>
      </c>
      <c r="AL126" s="508">
        <f t="shared" si="185"/>
        <v>0</v>
      </c>
      <c r="AM126" s="508">
        <f t="shared" si="185"/>
        <v>0</v>
      </c>
      <c r="AN126" s="508">
        <f t="shared" si="185"/>
        <v>0</v>
      </c>
      <c r="AO126" s="508">
        <f t="shared" si="185"/>
        <v>0</v>
      </c>
      <c r="AP126" s="508">
        <f t="shared" si="185"/>
        <v>0</v>
      </c>
      <c r="AQ126" s="508">
        <f t="shared" ref="AQ126:BV126" si="186">AQ37</f>
        <v>0</v>
      </c>
      <c r="AR126" s="508">
        <f t="shared" si="186"/>
        <v>0</v>
      </c>
      <c r="AS126" s="508">
        <f t="shared" si="186"/>
        <v>0</v>
      </c>
      <c r="AT126" s="508">
        <f t="shared" si="186"/>
        <v>0</v>
      </c>
      <c r="AU126" s="508">
        <f t="shared" si="186"/>
        <v>0</v>
      </c>
      <c r="AV126" s="508">
        <f t="shared" si="186"/>
        <v>0</v>
      </c>
      <c r="AW126" s="508">
        <f t="shared" si="186"/>
        <v>0</v>
      </c>
      <c r="AX126" s="508">
        <f t="shared" si="186"/>
        <v>0</v>
      </c>
      <c r="AY126" s="508">
        <f t="shared" si="186"/>
        <v>0</v>
      </c>
      <c r="AZ126" s="508">
        <f t="shared" si="186"/>
        <v>0</v>
      </c>
      <c r="BA126" s="508">
        <f t="shared" si="186"/>
        <v>0</v>
      </c>
      <c r="BB126" s="508">
        <f t="shared" si="186"/>
        <v>0</v>
      </c>
      <c r="BC126" s="508">
        <f t="shared" si="186"/>
        <v>0</v>
      </c>
      <c r="BD126" s="508">
        <f t="shared" si="186"/>
        <v>0</v>
      </c>
      <c r="BE126" s="508">
        <f t="shared" si="186"/>
        <v>0</v>
      </c>
      <c r="BF126" s="508">
        <f t="shared" si="186"/>
        <v>0</v>
      </c>
      <c r="BG126" s="508">
        <f t="shared" si="186"/>
        <v>0</v>
      </c>
      <c r="BH126" s="508">
        <f t="shared" si="186"/>
        <v>0</v>
      </c>
      <c r="BI126" s="508">
        <f t="shared" si="186"/>
        <v>0</v>
      </c>
      <c r="BJ126" s="508">
        <f t="shared" si="186"/>
        <v>0</v>
      </c>
      <c r="BK126" s="508">
        <f t="shared" si="186"/>
        <v>0</v>
      </c>
      <c r="BL126" s="508">
        <f t="shared" si="186"/>
        <v>0</v>
      </c>
      <c r="BM126" s="508">
        <f t="shared" si="186"/>
        <v>0</v>
      </c>
      <c r="BN126" s="508">
        <f t="shared" si="186"/>
        <v>0</v>
      </c>
      <c r="BO126" s="508">
        <f t="shared" si="186"/>
        <v>0</v>
      </c>
      <c r="BP126" s="508">
        <f t="shared" si="186"/>
        <v>0</v>
      </c>
      <c r="BQ126" s="508">
        <f t="shared" si="186"/>
        <v>0</v>
      </c>
      <c r="BR126" s="508">
        <f t="shared" si="186"/>
        <v>0</v>
      </c>
      <c r="BS126" s="508">
        <f t="shared" si="186"/>
        <v>0</v>
      </c>
      <c r="BT126" s="508">
        <f t="shared" si="186"/>
        <v>0</v>
      </c>
      <c r="BU126" s="508">
        <f t="shared" si="186"/>
        <v>0</v>
      </c>
      <c r="BV126" s="508">
        <f t="shared" si="186"/>
        <v>0</v>
      </c>
      <c r="BW126" s="508">
        <f t="shared" ref="BW126:DF126" si="187">BW37</f>
        <v>0</v>
      </c>
      <c r="BX126" s="508">
        <f t="shared" si="187"/>
        <v>0</v>
      </c>
      <c r="BY126" s="508">
        <f t="shared" si="187"/>
        <v>0</v>
      </c>
      <c r="BZ126" s="508">
        <f t="shared" si="187"/>
        <v>0</v>
      </c>
      <c r="CA126" s="508">
        <f t="shared" si="187"/>
        <v>0</v>
      </c>
      <c r="CB126" s="508">
        <f t="shared" si="187"/>
        <v>0</v>
      </c>
      <c r="CC126" s="508">
        <f t="shared" si="187"/>
        <v>0</v>
      </c>
      <c r="CD126" s="508">
        <f t="shared" si="187"/>
        <v>0</v>
      </c>
      <c r="CE126" s="508">
        <f t="shared" si="187"/>
        <v>0</v>
      </c>
      <c r="CF126" s="508">
        <f t="shared" si="187"/>
        <v>0</v>
      </c>
      <c r="CG126" s="508">
        <f t="shared" si="187"/>
        <v>0</v>
      </c>
      <c r="CH126" s="508">
        <f t="shared" si="187"/>
        <v>0</v>
      </c>
      <c r="CI126" s="508">
        <f t="shared" si="187"/>
        <v>0</v>
      </c>
      <c r="CJ126" s="508">
        <f t="shared" si="187"/>
        <v>0</v>
      </c>
      <c r="CK126" s="508">
        <f t="shared" si="187"/>
        <v>0</v>
      </c>
      <c r="CL126" s="508">
        <f t="shared" si="187"/>
        <v>0</v>
      </c>
      <c r="CM126" s="508">
        <f t="shared" si="187"/>
        <v>0</v>
      </c>
      <c r="CN126" s="508">
        <f t="shared" si="187"/>
        <v>0</v>
      </c>
      <c r="CO126" s="508">
        <f t="shared" si="187"/>
        <v>0</v>
      </c>
      <c r="CP126" s="508">
        <f t="shared" si="187"/>
        <v>0</v>
      </c>
      <c r="CQ126" s="508">
        <f t="shared" si="187"/>
        <v>0</v>
      </c>
      <c r="CR126" s="508">
        <f t="shared" si="187"/>
        <v>0</v>
      </c>
      <c r="CS126" s="508">
        <f t="shared" si="187"/>
        <v>0</v>
      </c>
      <c r="CT126" s="508">
        <f t="shared" si="187"/>
        <v>0</v>
      </c>
      <c r="CU126" s="508">
        <f t="shared" si="187"/>
        <v>0</v>
      </c>
      <c r="CV126" s="508">
        <f t="shared" si="187"/>
        <v>0</v>
      </c>
      <c r="CW126" s="508">
        <f t="shared" si="187"/>
        <v>0</v>
      </c>
      <c r="CX126" s="508">
        <f t="shared" si="187"/>
        <v>0</v>
      </c>
      <c r="CY126" s="508">
        <f t="shared" si="187"/>
        <v>0</v>
      </c>
      <c r="CZ126" s="508">
        <f t="shared" si="187"/>
        <v>0</v>
      </c>
      <c r="DA126" s="508">
        <f t="shared" si="187"/>
        <v>0</v>
      </c>
      <c r="DB126" s="508">
        <f t="shared" si="187"/>
        <v>0</v>
      </c>
      <c r="DC126" s="508">
        <f t="shared" si="187"/>
        <v>0</v>
      </c>
      <c r="DD126" s="508">
        <f t="shared" si="187"/>
        <v>0</v>
      </c>
      <c r="DE126" s="508">
        <f t="shared" si="187"/>
        <v>0</v>
      </c>
      <c r="DF126" s="508">
        <f t="shared" si="187"/>
        <v>0</v>
      </c>
    </row>
    <row r="127" spans="1:110" ht="27.75" customHeight="1" x14ac:dyDescent="0.25">
      <c r="A127" s="57"/>
      <c r="B127" s="57"/>
      <c r="C127" s="394" t="str">
        <f>Weighting!C16</f>
        <v>EN 6.0</v>
      </c>
      <c r="D127" s="395"/>
      <c r="E127" s="573" t="str">
        <f>Weighting!D16</f>
        <v>ENERGY USE *</v>
      </c>
      <c r="F127" s="97">
        <f>Weighting!F16*Weighting!G16</f>
        <v>400</v>
      </c>
      <c r="G127" s="68">
        <f>Weighting!G16</f>
        <v>4</v>
      </c>
      <c r="H127" s="68"/>
      <c r="I127" s="69">
        <f>H49</f>
        <v>0</v>
      </c>
      <c r="J127" s="57"/>
      <c r="K127" s="508">
        <f t="shared" ref="K127:AP127" si="188">K50</f>
        <v>0</v>
      </c>
      <c r="L127" s="508">
        <f t="shared" si="188"/>
        <v>0</v>
      </c>
      <c r="M127" s="508">
        <f t="shared" si="188"/>
        <v>0</v>
      </c>
      <c r="N127" s="508">
        <f t="shared" si="188"/>
        <v>0</v>
      </c>
      <c r="O127" s="508">
        <f t="shared" si="188"/>
        <v>0</v>
      </c>
      <c r="P127" s="508">
        <f t="shared" si="188"/>
        <v>0</v>
      </c>
      <c r="Q127" s="508">
        <f t="shared" si="188"/>
        <v>0</v>
      </c>
      <c r="R127" s="508">
        <f t="shared" si="188"/>
        <v>0</v>
      </c>
      <c r="S127" s="508">
        <f t="shared" si="188"/>
        <v>0</v>
      </c>
      <c r="T127" s="508">
        <f t="shared" si="188"/>
        <v>0</v>
      </c>
      <c r="U127" s="508">
        <f t="shared" si="188"/>
        <v>0</v>
      </c>
      <c r="V127" s="508">
        <f t="shared" si="188"/>
        <v>0</v>
      </c>
      <c r="W127" s="508">
        <f t="shared" si="188"/>
        <v>0</v>
      </c>
      <c r="X127" s="508">
        <f t="shared" si="188"/>
        <v>0</v>
      </c>
      <c r="Y127" s="508">
        <f t="shared" si="188"/>
        <v>0</v>
      </c>
      <c r="Z127" s="508">
        <f t="shared" si="188"/>
        <v>0</v>
      </c>
      <c r="AA127" s="508">
        <f t="shared" si="188"/>
        <v>0</v>
      </c>
      <c r="AB127" s="508">
        <f t="shared" si="188"/>
        <v>0</v>
      </c>
      <c r="AC127" s="508">
        <f t="shared" si="188"/>
        <v>0</v>
      </c>
      <c r="AD127" s="508">
        <f t="shared" si="188"/>
        <v>0</v>
      </c>
      <c r="AE127" s="508">
        <f t="shared" si="188"/>
        <v>0</v>
      </c>
      <c r="AF127" s="508">
        <f t="shared" si="188"/>
        <v>0</v>
      </c>
      <c r="AG127" s="508">
        <f t="shared" si="188"/>
        <v>0</v>
      </c>
      <c r="AH127" s="508">
        <f t="shared" si="188"/>
        <v>0</v>
      </c>
      <c r="AI127" s="508">
        <f t="shared" si="188"/>
        <v>0</v>
      </c>
      <c r="AJ127" s="508">
        <f t="shared" si="188"/>
        <v>0</v>
      </c>
      <c r="AK127" s="508">
        <f t="shared" si="188"/>
        <v>0</v>
      </c>
      <c r="AL127" s="508">
        <f t="shared" si="188"/>
        <v>0</v>
      </c>
      <c r="AM127" s="508">
        <f t="shared" si="188"/>
        <v>0</v>
      </c>
      <c r="AN127" s="508">
        <f t="shared" si="188"/>
        <v>0</v>
      </c>
      <c r="AO127" s="508">
        <f t="shared" si="188"/>
        <v>0</v>
      </c>
      <c r="AP127" s="508">
        <f t="shared" si="188"/>
        <v>0</v>
      </c>
      <c r="AQ127" s="508">
        <f t="shared" ref="AQ127:BV127" si="189">AQ50</f>
        <v>0</v>
      </c>
      <c r="AR127" s="508">
        <f t="shared" si="189"/>
        <v>0</v>
      </c>
      <c r="AS127" s="508">
        <f t="shared" si="189"/>
        <v>0</v>
      </c>
      <c r="AT127" s="508">
        <f t="shared" si="189"/>
        <v>0</v>
      </c>
      <c r="AU127" s="508">
        <f t="shared" si="189"/>
        <v>0</v>
      </c>
      <c r="AV127" s="508">
        <f t="shared" si="189"/>
        <v>0</v>
      </c>
      <c r="AW127" s="508">
        <f t="shared" si="189"/>
        <v>0</v>
      </c>
      <c r="AX127" s="508">
        <f t="shared" si="189"/>
        <v>0</v>
      </c>
      <c r="AY127" s="508">
        <f t="shared" si="189"/>
        <v>0</v>
      </c>
      <c r="AZ127" s="508">
        <f t="shared" si="189"/>
        <v>0</v>
      </c>
      <c r="BA127" s="508">
        <f t="shared" si="189"/>
        <v>0</v>
      </c>
      <c r="BB127" s="508">
        <f t="shared" si="189"/>
        <v>0</v>
      </c>
      <c r="BC127" s="508">
        <f t="shared" si="189"/>
        <v>0</v>
      </c>
      <c r="BD127" s="508">
        <f t="shared" si="189"/>
        <v>0</v>
      </c>
      <c r="BE127" s="508">
        <f t="shared" si="189"/>
        <v>0</v>
      </c>
      <c r="BF127" s="508">
        <f t="shared" si="189"/>
        <v>0</v>
      </c>
      <c r="BG127" s="508">
        <f t="shared" si="189"/>
        <v>0</v>
      </c>
      <c r="BH127" s="508">
        <f t="shared" si="189"/>
        <v>0</v>
      </c>
      <c r="BI127" s="508">
        <f t="shared" si="189"/>
        <v>0</v>
      </c>
      <c r="BJ127" s="508">
        <f t="shared" si="189"/>
        <v>0</v>
      </c>
      <c r="BK127" s="508">
        <f t="shared" si="189"/>
        <v>0</v>
      </c>
      <c r="BL127" s="508">
        <f t="shared" si="189"/>
        <v>0</v>
      </c>
      <c r="BM127" s="508">
        <f t="shared" si="189"/>
        <v>0</v>
      </c>
      <c r="BN127" s="508">
        <f t="shared" si="189"/>
        <v>0</v>
      </c>
      <c r="BO127" s="508">
        <f t="shared" si="189"/>
        <v>0</v>
      </c>
      <c r="BP127" s="508">
        <f t="shared" si="189"/>
        <v>0</v>
      </c>
      <c r="BQ127" s="508">
        <f t="shared" si="189"/>
        <v>0</v>
      </c>
      <c r="BR127" s="508">
        <f t="shared" si="189"/>
        <v>0</v>
      </c>
      <c r="BS127" s="508">
        <f t="shared" si="189"/>
        <v>0</v>
      </c>
      <c r="BT127" s="508">
        <f t="shared" si="189"/>
        <v>0</v>
      </c>
      <c r="BU127" s="508">
        <f t="shared" si="189"/>
        <v>0</v>
      </c>
      <c r="BV127" s="508">
        <f t="shared" si="189"/>
        <v>0</v>
      </c>
      <c r="BW127" s="508">
        <f t="shared" ref="BW127:DF127" si="190">BW50</f>
        <v>0</v>
      </c>
      <c r="BX127" s="508">
        <f t="shared" si="190"/>
        <v>0</v>
      </c>
      <c r="BY127" s="508">
        <f t="shared" si="190"/>
        <v>0</v>
      </c>
      <c r="BZ127" s="508">
        <f t="shared" si="190"/>
        <v>0</v>
      </c>
      <c r="CA127" s="508">
        <f t="shared" si="190"/>
        <v>0</v>
      </c>
      <c r="CB127" s="508">
        <f t="shared" si="190"/>
        <v>0</v>
      </c>
      <c r="CC127" s="508">
        <f t="shared" si="190"/>
        <v>0</v>
      </c>
      <c r="CD127" s="508">
        <f t="shared" si="190"/>
        <v>0</v>
      </c>
      <c r="CE127" s="508">
        <f t="shared" si="190"/>
        <v>0</v>
      </c>
      <c r="CF127" s="508">
        <f t="shared" si="190"/>
        <v>0</v>
      </c>
      <c r="CG127" s="508">
        <f t="shared" si="190"/>
        <v>0</v>
      </c>
      <c r="CH127" s="508">
        <f t="shared" si="190"/>
        <v>0</v>
      </c>
      <c r="CI127" s="508">
        <f t="shared" si="190"/>
        <v>0</v>
      </c>
      <c r="CJ127" s="508">
        <f t="shared" si="190"/>
        <v>0</v>
      </c>
      <c r="CK127" s="508">
        <f t="shared" si="190"/>
        <v>0</v>
      </c>
      <c r="CL127" s="508">
        <f t="shared" si="190"/>
        <v>0</v>
      </c>
      <c r="CM127" s="508">
        <f t="shared" si="190"/>
        <v>0</v>
      </c>
      <c r="CN127" s="508">
        <f t="shared" si="190"/>
        <v>0</v>
      </c>
      <c r="CO127" s="508">
        <f t="shared" si="190"/>
        <v>0</v>
      </c>
      <c r="CP127" s="508">
        <f t="shared" si="190"/>
        <v>0</v>
      </c>
      <c r="CQ127" s="508">
        <f t="shared" si="190"/>
        <v>0</v>
      </c>
      <c r="CR127" s="508">
        <f t="shared" si="190"/>
        <v>0</v>
      </c>
      <c r="CS127" s="508">
        <f t="shared" si="190"/>
        <v>0</v>
      </c>
      <c r="CT127" s="508">
        <f t="shared" si="190"/>
        <v>0</v>
      </c>
      <c r="CU127" s="508">
        <f t="shared" si="190"/>
        <v>0</v>
      </c>
      <c r="CV127" s="508">
        <f t="shared" si="190"/>
        <v>0</v>
      </c>
      <c r="CW127" s="508">
        <f t="shared" si="190"/>
        <v>0</v>
      </c>
      <c r="CX127" s="508">
        <f t="shared" si="190"/>
        <v>0</v>
      </c>
      <c r="CY127" s="508">
        <f t="shared" si="190"/>
        <v>0</v>
      </c>
      <c r="CZ127" s="508">
        <f t="shared" si="190"/>
        <v>0</v>
      </c>
      <c r="DA127" s="508">
        <f t="shared" si="190"/>
        <v>0</v>
      </c>
      <c r="DB127" s="508">
        <f t="shared" si="190"/>
        <v>0</v>
      </c>
      <c r="DC127" s="508">
        <f t="shared" si="190"/>
        <v>0</v>
      </c>
      <c r="DD127" s="508">
        <f t="shared" si="190"/>
        <v>0</v>
      </c>
      <c r="DE127" s="508">
        <f t="shared" si="190"/>
        <v>0</v>
      </c>
      <c r="DF127" s="508">
        <f t="shared" si="190"/>
        <v>0</v>
      </c>
    </row>
    <row r="128" spans="1:110" ht="27.75" hidden="1" customHeight="1" x14ac:dyDescent="0.25">
      <c r="A128" s="57"/>
      <c r="B128" s="57"/>
      <c r="C128" s="399" t="str">
        <f>Weighting!C17</f>
        <v>EN 7.0</v>
      </c>
      <c r="D128" s="400"/>
      <c r="E128" s="571" t="str">
        <f>Weighting!D17</f>
        <v>WASTE MANAGEMENT</v>
      </c>
      <c r="F128" s="97">
        <f>Weighting!F17*Weighting!G17</f>
        <v>0</v>
      </c>
      <c r="G128" s="68">
        <f>Weighting!G17</f>
        <v>0</v>
      </c>
      <c r="H128" s="71"/>
      <c r="I128" s="72">
        <f>H57</f>
        <v>0</v>
      </c>
      <c r="J128" s="57"/>
      <c r="K128" s="508">
        <f t="shared" ref="K128:AP128" si="191">K57</f>
        <v>0</v>
      </c>
      <c r="L128" s="508">
        <f t="shared" si="191"/>
        <v>0</v>
      </c>
      <c r="M128" s="508">
        <f t="shared" si="191"/>
        <v>0</v>
      </c>
      <c r="N128" s="508">
        <f t="shared" si="191"/>
        <v>0</v>
      </c>
      <c r="O128" s="508">
        <f t="shared" si="191"/>
        <v>0</v>
      </c>
      <c r="P128" s="508">
        <f t="shared" si="191"/>
        <v>0</v>
      </c>
      <c r="Q128" s="508">
        <f t="shared" si="191"/>
        <v>0</v>
      </c>
      <c r="R128" s="508">
        <f t="shared" si="191"/>
        <v>0</v>
      </c>
      <c r="S128" s="508">
        <f t="shared" si="191"/>
        <v>0</v>
      </c>
      <c r="T128" s="508">
        <f t="shared" si="191"/>
        <v>0</v>
      </c>
      <c r="U128" s="508">
        <f t="shared" si="191"/>
        <v>0</v>
      </c>
      <c r="V128" s="508">
        <f t="shared" si="191"/>
        <v>0</v>
      </c>
      <c r="W128" s="508">
        <f t="shared" si="191"/>
        <v>0</v>
      </c>
      <c r="X128" s="508">
        <f t="shared" si="191"/>
        <v>0</v>
      </c>
      <c r="Y128" s="508">
        <f t="shared" si="191"/>
        <v>0</v>
      </c>
      <c r="Z128" s="508">
        <f t="shared" si="191"/>
        <v>0</v>
      </c>
      <c r="AA128" s="508">
        <f t="shared" si="191"/>
        <v>0</v>
      </c>
      <c r="AB128" s="508">
        <f t="shared" si="191"/>
        <v>0</v>
      </c>
      <c r="AC128" s="508">
        <f t="shared" si="191"/>
        <v>0</v>
      </c>
      <c r="AD128" s="508">
        <f t="shared" si="191"/>
        <v>0</v>
      </c>
      <c r="AE128" s="508">
        <f t="shared" si="191"/>
        <v>0</v>
      </c>
      <c r="AF128" s="508">
        <f t="shared" si="191"/>
        <v>0</v>
      </c>
      <c r="AG128" s="508">
        <f t="shared" si="191"/>
        <v>0</v>
      </c>
      <c r="AH128" s="508">
        <f t="shared" si="191"/>
        <v>0</v>
      </c>
      <c r="AI128" s="508">
        <f t="shared" si="191"/>
        <v>0</v>
      </c>
      <c r="AJ128" s="508">
        <f t="shared" si="191"/>
        <v>0</v>
      </c>
      <c r="AK128" s="508">
        <f t="shared" si="191"/>
        <v>0</v>
      </c>
      <c r="AL128" s="508">
        <f t="shared" si="191"/>
        <v>0</v>
      </c>
      <c r="AM128" s="508">
        <f t="shared" si="191"/>
        <v>0</v>
      </c>
      <c r="AN128" s="508">
        <f t="shared" si="191"/>
        <v>0</v>
      </c>
      <c r="AO128" s="508">
        <f t="shared" si="191"/>
        <v>0</v>
      </c>
      <c r="AP128" s="508">
        <f t="shared" si="191"/>
        <v>0</v>
      </c>
      <c r="AQ128" s="508">
        <f t="shared" ref="AQ128:BV128" si="192">AQ57</f>
        <v>0</v>
      </c>
      <c r="AR128" s="508">
        <f t="shared" si="192"/>
        <v>0</v>
      </c>
      <c r="AS128" s="508">
        <f t="shared" si="192"/>
        <v>0</v>
      </c>
      <c r="AT128" s="508">
        <f t="shared" si="192"/>
        <v>0</v>
      </c>
      <c r="AU128" s="508">
        <f t="shared" si="192"/>
        <v>0</v>
      </c>
      <c r="AV128" s="508">
        <f t="shared" si="192"/>
        <v>0</v>
      </c>
      <c r="AW128" s="508">
        <f t="shared" si="192"/>
        <v>0</v>
      </c>
      <c r="AX128" s="508">
        <f t="shared" si="192"/>
        <v>0</v>
      </c>
      <c r="AY128" s="508">
        <f t="shared" si="192"/>
        <v>0</v>
      </c>
      <c r="AZ128" s="508">
        <f t="shared" si="192"/>
        <v>0</v>
      </c>
      <c r="BA128" s="508">
        <f t="shared" si="192"/>
        <v>0</v>
      </c>
      <c r="BB128" s="508">
        <f t="shared" si="192"/>
        <v>0</v>
      </c>
      <c r="BC128" s="508">
        <f t="shared" si="192"/>
        <v>0</v>
      </c>
      <c r="BD128" s="508">
        <f t="shared" si="192"/>
        <v>0</v>
      </c>
      <c r="BE128" s="508">
        <f t="shared" si="192"/>
        <v>0</v>
      </c>
      <c r="BF128" s="508">
        <f t="shared" si="192"/>
        <v>0</v>
      </c>
      <c r="BG128" s="508">
        <f t="shared" si="192"/>
        <v>0</v>
      </c>
      <c r="BH128" s="508">
        <f t="shared" si="192"/>
        <v>0</v>
      </c>
      <c r="BI128" s="508">
        <f t="shared" si="192"/>
        <v>0</v>
      </c>
      <c r="BJ128" s="508">
        <f t="shared" si="192"/>
        <v>0</v>
      </c>
      <c r="BK128" s="508">
        <f t="shared" si="192"/>
        <v>0</v>
      </c>
      <c r="BL128" s="508">
        <f t="shared" si="192"/>
        <v>0</v>
      </c>
      <c r="BM128" s="508">
        <f t="shared" si="192"/>
        <v>0</v>
      </c>
      <c r="BN128" s="508">
        <f t="shared" si="192"/>
        <v>0</v>
      </c>
      <c r="BO128" s="508">
        <f t="shared" si="192"/>
        <v>0</v>
      </c>
      <c r="BP128" s="508">
        <f t="shared" si="192"/>
        <v>0</v>
      </c>
      <c r="BQ128" s="508">
        <f t="shared" si="192"/>
        <v>0</v>
      </c>
      <c r="BR128" s="508">
        <f t="shared" si="192"/>
        <v>0</v>
      </c>
      <c r="BS128" s="508">
        <f t="shared" si="192"/>
        <v>0</v>
      </c>
      <c r="BT128" s="508">
        <f t="shared" si="192"/>
        <v>0</v>
      </c>
      <c r="BU128" s="508">
        <f t="shared" si="192"/>
        <v>0</v>
      </c>
      <c r="BV128" s="508">
        <f t="shared" si="192"/>
        <v>0</v>
      </c>
      <c r="BW128" s="508">
        <f t="shared" ref="BW128:DF128" si="193">BW57</f>
        <v>0</v>
      </c>
      <c r="BX128" s="508">
        <f t="shared" si="193"/>
        <v>0</v>
      </c>
      <c r="BY128" s="508">
        <f t="shared" si="193"/>
        <v>0</v>
      </c>
      <c r="BZ128" s="508">
        <f t="shared" si="193"/>
        <v>0</v>
      </c>
      <c r="CA128" s="508">
        <f t="shared" si="193"/>
        <v>0</v>
      </c>
      <c r="CB128" s="508">
        <f t="shared" si="193"/>
        <v>0</v>
      </c>
      <c r="CC128" s="508">
        <f t="shared" si="193"/>
        <v>0</v>
      </c>
      <c r="CD128" s="508">
        <f t="shared" si="193"/>
        <v>0</v>
      </c>
      <c r="CE128" s="508">
        <f t="shared" si="193"/>
        <v>0</v>
      </c>
      <c r="CF128" s="508">
        <f t="shared" si="193"/>
        <v>0</v>
      </c>
      <c r="CG128" s="508">
        <f t="shared" si="193"/>
        <v>0</v>
      </c>
      <c r="CH128" s="508">
        <f t="shared" si="193"/>
        <v>0</v>
      </c>
      <c r="CI128" s="508">
        <f t="shared" si="193"/>
        <v>0</v>
      </c>
      <c r="CJ128" s="508">
        <f t="shared" si="193"/>
        <v>0</v>
      </c>
      <c r="CK128" s="508">
        <f t="shared" si="193"/>
        <v>0</v>
      </c>
      <c r="CL128" s="508">
        <f t="shared" si="193"/>
        <v>0</v>
      </c>
      <c r="CM128" s="508">
        <f t="shared" si="193"/>
        <v>0</v>
      </c>
      <c r="CN128" s="508">
        <f t="shared" si="193"/>
        <v>0</v>
      </c>
      <c r="CO128" s="508">
        <f t="shared" si="193"/>
        <v>0</v>
      </c>
      <c r="CP128" s="508">
        <f t="shared" si="193"/>
        <v>0</v>
      </c>
      <c r="CQ128" s="508">
        <f t="shared" si="193"/>
        <v>0</v>
      </c>
      <c r="CR128" s="508">
        <f t="shared" si="193"/>
        <v>0</v>
      </c>
      <c r="CS128" s="508">
        <f t="shared" si="193"/>
        <v>0</v>
      </c>
      <c r="CT128" s="508">
        <f t="shared" si="193"/>
        <v>0</v>
      </c>
      <c r="CU128" s="508">
        <f t="shared" si="193"/>
        <v>0</v>
      </c>
      <c r="CV128" s="508">
        <f t="shared" si="193"/>
        <v>0</v>
      </c>
      <c r="CW128" s="508">
        <f t="shared" si="193"/>
        <v>0</v>
      </c>
      <c r="CX128" s="508">
        <f t="shared" si="193"/>
        <v>0</v>
      </c>
      <c r="CY128" s="508">
        <f t="shared" si="193"/>
        <v>0</v>
      </c>
      <c r="CZ128" s="508">
        <f t="shared" si="193"/>
        <v>0</v>
      </c>
      <c r="DA128" s="508">
        <f t="shared" si="193"/>
        <v>0</v>
      </c>
      <c r="DB128" s="508">
        <f t="shared" si="193"/>
        <v>0</v>
      </c>
      <c r="DC128" s="508">
        <f t="shared" si="193"/>
        <v>0</v>
      </c>
      <c r="DD128" s="508">
        <f t="shared" si="193"/>
        <v>0</v>
      </c>
      <c r="DE128" s="508">
        <f t="shared" si="193"/>
        <v>0</v>
      </c>
      <c r="DF128" s="508">
        <f t="shared" si="193"/>
        <v>0</v>
      </c>
    </row>
    <row r="129" spans="1:5578" ht="27.75" customHeight="1" x14ac:dyDescent="0.25">
      <c r="A129" s="57"/>
      <c r="B129" s="57"/>
      <c r="C129" s="399" t="str">
        <f>Weighting!C18</f>
        <v>EN 7.1</v>
      </c>
      <c r="D129" s="400"/>
      <c r="E129" s="571" t="str">
        <f>Weighting!D18</f>
        <v>WASTE MANAGEMENT DURING CONSTRUCTION</v>
      </c>
      <c r="F129" s="97">
        <f>Weighting!F18*Weighting!G18</f>
        <v>200</v>
      </c>
      <c r="G129" s="68">
        <f>Weighting!G18</f>
        <v>2</v>
      </c>
      <c r="H129" s="71"/>
      <c r="I129" s="72">
        <f>H58</f>
        <v>0</v>
      </c>
      <c r="J129" s="57"/>
      <c r="K129" s="508">
        <f t="shared" ref="K129:AP129" si="194">K58</f>
        <v>0</v>
      </c>
      <c r="L129" s="508">
        <f t="shared" si="194"/>
        <v>0</v>
      </c>
      <c r="M129" s="508">
        <f t="shared" si="194"/>
        <v>0</v>
      </c>
      <c r="N129" s="508">
        <f t="shared" si="194"/>
        <v>0</v>
      </c>
      <c r="O129" s="508">
        <f t="shared" si="194"/>
        <v>0</v>
      </c>
      <c r="P129" s="508">
        <f t="shared" si="194"/>
        <v>0</v>
      </c>
      <c r="Q129" s="508">
        <f t="shared" si="194"/>
        <v>0</v>
      </c>
      <c r="R129" s="508">
        <f t="shared" si="194"/>
        <v>0</v>
      </c>
      <c r="S129" s="508">
        <f t="shared" si="194"/>
        <v>0</v>
      </c>
      <c r="T129" s="508">
        <f t="shared" si="194"/>
        <v>0</v>
      </c>
      <c r="U129" s="508">
        <f t="shared" si="194"/>
        <v>0</v>
      </c>
      <c r="V129" s="508">
        <f t="shared" si="194"/>
        <v>0</v>
      </c>
      <c r="W129" s="508">
        <f t="shared" si="194"/>
        <v>0</v>
      </c>
      <c r="X129" s="508">
        <f t="shared" si="194"/>
        <v>0</v>
      </c>
      <c r="Y129" s="508">
        <f t="shared" si="194"/>
        <v>0</v>
      </c>
      <c r="Z129" s="508">
        <f t="shared" si="194"/>
        <v>0</v>
      </c>
      <c r="AA129" s="508">
        <f t="shared" si="194"/>
        <v>0</v>
      </c>
      <c r="AB129" s="508">
        <f t="shared" si="194"/>
        <v>0</v>
      </c>
      <c r="AC129" s="508">
        <f t="shared" si="194"/>
        <v>0</v>
      </c>
      <c r="AD129" s="508">
        <f t="shared" si="194"/>
        <v>0</v>
      </c>
      <c r="AE129" s="508">
        <f t="shared" si="194"/>
        <v>0</v>
      </c>
      <c r="AF129" s="508">
        <f t="shared" si="194"/>
        <v>0</v>
      </c>
      <c r="AG129" s="508">
        <f t="shared" si="194"/>
        <v>0</v>
      </c>
      <c r="AH129" s="508">
        <f t="shared" si="194"/>
        <v>0</v>
      </c>
      <c r="AI129" s="508">
        <f t="shared" si="194"/>
        <v>0</v>
      </c>
      <c r="AJ129" s="508">
        <f t="shared" si="194"/>
        <v>0</v>
      </c>
      <c r="AK129" s="508">
        <f t="shared" si="194"/>
        <v>0</v>
      </c>
      <c r="AL129" s="508">
        <f t="shared" si="194"/>
        <v>0</v>
      </c>
      <c r="AM129" s="508">
        <f t="shared" si="194"/>
        <v>0</v>
      </c>
      <c r="AN129" s="508">
        <f t="shared" si="194"/>
        <v>0</v>
      </c>
      <c r="AO129" s="508">
        <f t="shared" si="194"/>
        <v>0</v>
      </c>
      <c r="AP129" s="508">
        <f t="shared" si="194"/>
        <v>0</v>
      </c>
      <c r="AQ129" s="508">
        <f t="shared" ref="AQ129:BV129" si="195">AQ58</f>
        <v>0</v>
      </c>
      <c r="AR129" s="508">
        <f t="shared" si="195"/>
        <v>0</v>
      </c>
      <c r="AS129" s="508">
        <f t="shared" si="195"/>
        <v>0</v>
      </c>
      <c r="AT129" s="508">
        <f t="shared" si="195"/>
        <v>0</v>
      </c>
      <c r="AU129" s="508">
        <f t="shared" si="195"/>
        <v>0</v>
      </c>
      <c r="AV129" s="508">
        <f t="shared" si="195"/>
        <v>0</v>
      </c>
      <c r="AW129" s="508">
        <f t="shared" si="195"/>
        <v>0</v>
      </c>
      <c r="AX129" s="508">
        <f t="shared" si="195"/>
        <v>0</v>
      </c>
      <c r="AY129" s="508">
        <f t="shared" si="195"/>
        <v>0</v>
      </c>
      <c r="AZ129" s="508">
        <f t="shared" si="195"/>
        <v>0</v>
      </c>
      <c r="BA129" s="508">
        <f t="shared" si="195"/>
        <v>0</v>
      </c>
      <c r="BB129" s="508">
        <f t="shared" si="195"/>
        <v>0</v>
      </c>
      <c r="BC129" s="508">
        <f t="shared" si="195"/>
        <v>0</v>
      </c>
      <c r="BD129" s="508">
        <f t="shared" si="195"/>
        <v>0</v>
      </c>
      <c r="BE129" s="508">
        <f t="shared" si="195"/>
        <v>0</v>
      </c>
      <c r="BF129" s="508">
        <f t="shared" si="195"/>
        <v>0</v>
      </c>
      <c r="BG129" s="508">
        <f t="shared" si="195"/>
        <v>0</v>
      </c>
      <c r="BH129" s="508">
        <f t="shared" si="195"/>
        <v>0</v>
      </c>
      <c r="BI129" s="508">
        <f t="shared" si="195"/>
        <v>0</v>
      </c>
      <c r="BJ129" s="508">
        <f t="shared" si="195"/>
        <v>0</v>
      </c>
      <c r="BK129" s="508">
        <f t="shared" si="195"/>
        <v>0</v>
      </c>
      <c r="BL129" s="508">
        <f t="shared" si="195"/>
        <v>0</v>
      </c>
      <c r="BM129" s="508">
        <f t="shared" si="195"/>
        <v>0</v>
      </c>
      <c r="BN129" s="508">
        <f t="shared" si="195"/>
        <v>0</v>
      </c>
      <c r="BO129" s="508">
        <f t="shared" si="195"/>
        <v>0</v>
      </c>
      <c r="BP129" s="508">
        <f t="shared" si="195"/>
        <v>0</v>
      </c>
      <c r="BQ129" s="508">
        <f t="shared" si="195"/>
        <v>0</v>
      </c>
      <c r="BR129" s="508">
        <f t="shared" si="195"/>
        <v>0</v>
      </c>
      <c r="BS129" s="508">
        <f t="shared" si="195"/>
        <v>0</v>
      </c>
      <c r="BT129" s="508">
        <f t="shared" si="195"/>
        <v>0</v>
      </c>
      <c r="BU129" s="508">
        <f t="shared" si="195"/>
        <v>0</v>
      </c>
      <c r="BV129" s="508">
        <f t="shared" si="195"/>
        <v>0</v>
      </c>
      <c r="BW129" s="508">
        <f t="shared" ref="BW129:DF129" si="196">BW58</f>
        <v>0</v>
      </c>
      <c r="BX129" s="508">
        <f t="shared" si="196"/>
        <v>0</v>
      </c>
      <c r="BY129" s="508">
        <f t="shared" si="196"/>
        <v>0</v>
      </c>
      <c r="BZ129" s="508">
        <f t="shared" si="196"/>
        <v>0</v>
      </c>
      <c r="CA129" s="508">
        <f t="shared" si="196"/>
        <v>0</v>
      </c>
      <c r="CB129" s="508">
        <f t="shared" si="196"/>
        <v>0</v>
      </c>
      <c r="CC129" s="508">
        <f t="shared" si="196"/>
        <v>0</v>
      </c>
      <c r="CD129" s="508">
        <f t="shared" si="196"/>
        <v>0</v>
      </c>
      <c r="CE129" s="508">
        <f t="shared" si="196"/>
        <v>0</v>
      </c>
      <c r="CF129" s="508">
        <f t="shared" si="196"/>
        <v>0</v>
      </c>
      <c r="CG129" s="508">
        <f t="shared" si="196"/>
        <v>0</v>
      </c>
      <c r="CH129" s="508">
        <f t="shared" si="196"/>
        <v>0</v>
      </c>
      <c r="CI129" s="508">
        <f t="shared" si="196"/>
        <v>0</v>
      </c>
      <c r="CJ129" s="508">
        <f t="shared" si="196"/>
        <v>0</v>
      </c>
      <c r="CK129" s="508">
        <f t="shared" si="196"/>
        <v>0</v>
      </c>
      <c r="CL129" s="508">
        <f t="shared" si="196"/>
        <v>0</v>
      </c>
      <c r="CM129" s="508">
        <f t="shared" si="196"/>
        <v>0</v>
      </c>
      <c r="CN129" s="508">
        <f t="shared" si="196"/>
        <v>0</v>
      </c>
      <c r="CO129" s="508">
        <f t="shared" si="196"/>
        <v>0</v>
      </c>
      <c r="CP129" s="508">
        <f t="shared" si="196"/>
        <v>0</v>
      </c>
      <c r="CQ129" s="508">
        <f t="shared" si="196"/>
        <v>0</v>
      </c>
      <c r="CR129" s="508">
        <f t="shared" si="196"/>
        <v>0</v>
      </c>
      <c r="CS129" s="508">
        <f t="shared" si="196"/>
        <v>0</v>
      </c>
      <c r="CT129" s="508">
        <f t="shared" si="196"/>
        <v>0</v>
      </c>
      <c r="CU129" s="508">
        <f t="shared" si="196"/>
        <v>0</v>
      </c>
      <c r="CV129" s="508">
        <f t="shared" si="196"/>
        <v>0</v>
      </c>
      <c r="CW129" s="508">
        <f t="shared" si="196"/>
        <v>0</v>
      </c>
      <c r="CX129" s="508">
        <f t="shared" si="196"/>
        <v>0</v>
      </c>
      <c r="CY129" s="508">
        <f t="shared" si="196"/>
        <v>0</v>
      </c>
      <c r="CZ129" s="508">
        <f t="shared" si="196"/>
        <v>0</v>
      </c>
      <c r="DA129" s="508">
        <f t="shared" si="196"/>
        <v>0</v>
      </c>
      <c r="DB129" s="508">
        <f t="shared" si="196"/>
        <v>0</v>
      </c>
      <c r="DC129" s="508">
        <f t="shared" si="196"/>
        <v>0</v>
      </c>
      <c r="DD129" s="508">
        <f t="shared" si="196"/>
        <v>0</v>
      </c>
      <c r="DE129" s="508">
        <f t="shared" si="196"/>
        <v>0</v>
      </c>
      <c r="DF129" s="508">
        <f t="shared" si="196"/>
        <v>0</v>
      </c>
    </row>
    <row r="130" spans="1:5578" ht="27.75" customHeight="1" x14ac:dyDescent="0.25">
      <c r="A130" s="57"/>
      <c r="B130" s="57"/>
      <c r="C130" s="399" t="str">
        <f>Weighting!C19</f>
        <v>EN 7.2</v>
      </c>
      <c r="D130" s="400"/>
      <c r="E130" s="571" t="str">
        <f>Weighting!D19</f>
        <v>ORGANIC AND RECYCLED WASTE MANAGEMENT</v>
      </c>
      <c r="F130" s="97">
        <f>Weighting!F19*Weighting!G19</f>
        <v>200</v>
      </c>
      <c r="G130" s="68">
        <f>Weighting!G19</f>
        <v>2</v>
      </c>
      <c r="H130" s="71"/>
      <c r="I130" s="72">
        <f>H64</f>
        <v>0</v>
      </c>
      <c r="J130" s="57"/>
      <c r="K130" s="508">
        <f t="shared" ref="K130:AP130" si="197">K64</f>
        <v>0</v>
      </c>
      <c r="L130" s="508">
        <f t="shared" si="197"/>
        <v>0</v>
      </c>
      <c r="M130" s="508">
        <f t="shared" si="197"/>
        <v>0</v>
      </c>
      <c r="N130" s="508">
        <f t="shared" si="197"/>
        <v>0</v>
      </c>
      <c r="O130" s="508">
        <f t="shared" si="197"/>
        <v>0</v>
      </c>
      <c r="P130" s="508">
        <f t="shared" si="197"/>
        <v>0</v>
      </c>
      <c r="Q130" s="508">
        <f t="shared" si="197"/>
        <v>0</v>
      </c>
      <c r="R130" s="508">
        <f t="shared" si="197"/>
        <v>0</v>
      </c>
      <c r="S130" s="508">
        <f t="shared" si="197"/>
        <v>0</v>
      </c>
      <c r="T130" s="508">
        <f t="shared" si="197"/>
        <v>0</v>
      </c>
      <c r="U130" s="508">
        <f t="shared" si="197"/>
        <v>0</v>
      </c>
      <c r="V130" s="508">
        <f t="shared" si="197"/>
        <v>0</v>
      </c>
      <c r="W130" s="508">
        <f t="shared" si="197"/>
        <v>0</v>
      </c>
      <c r="X130" s="508">
        <f t="shared" si="197"/>
        <v>0</v>
      </c>
      <c r="Y130" s="508">
        <f t="shared" si="197"/>
        <v>0</v>
      </c>
      <c r="Z130" s="508">
        <f t="shared" si="197"/>
        <v>0</v>
      </c>
      <c r="AA130" s="508">
        <f t="shared" si="197"/>
        <v>0</v>
      </c>
      <c r="AB130" s="508">
        <f t="shared" si="197"/>
        <v>0</v>
      </c>
      <c r="AC130" s="508">
        <f t="shared" si="197"/>
        <v>0</v>
      </c>
      <c r="AD130" s="508">
        <f t="shared" si="197"/>
        <v>0</v>
      </c>
      <c r="AE130" s="508">
        <f t="shared" si="197"/>
        <v>0</v>
      </c>
      <c r="AF130" s="508">
        <f t="shared" si="197"/>
        <v>0</v>
      </c>
      <c r="AG130" s="508">
        <f t="shared" si="197"/>
        <v>0</v>
      </c>
      <c r="AH130" s="508">
        <f t="shared" si="197"/>
        <v>0</v>
      </c>
      <c r="AI130" s="508">
        <f t="shared" si="197"/>
        <v>0</v>
      </c>
      <c r="AJ130" s="508">
        <f t="shared" si="197"/>
        <v>0</v>
      </c>
      <c r="AK130" s="508">
        <f t="shared" si="197"/>
        <v>0</v>
      </c>
      <c r="AL130" s="508">
        <f t="shared" si="197"/>
        <v>0</v>
      </c>
      <c r="AM130" s="508">
        <f t="shared" si="197"/>
        <v>0</v>
      </c>
      <c r="AN130" s="508">
        <f t="shared" si="197"/>
        <v>0</v>
      </c>
      <c r="AO130" s="508">
        <f t="shared" si="197"/>
        <v>0</v>
      </c>
      <c r="AP130" s="508">
        <f t="shared" si="197"/>
        <v>0</v>
      </c>
      <c r="AQ130" s="508">
        <f t="shared" ref="AQ130:BV130" si="198">AQ64</f>
        <v>0</v>
      </c>
      <c r="AR130" s="508">
        <f t="shared" si="198"/>
        <v>0</v>
      </c>
      <c r="AS130" s="508">
        <f t="shared" si="198"/>
        <v>0</v>
      </c>
      <c r="AT130" s="508">
        <f t="shared" si="198"/>
        <v>0</v>
      </c>
      <c r="AU130" s="508">
        <f t="shared" si="198"/>
        <v>0</v>
      </c>
      <c r="AV130" s="508">
        <f t="shared" si="198"/>
        <v>0</v>
      </c>
      <c r="AW130" s="508">
        <f t="shared" si="198"/>
        <v>0</v>
      </c>
      <c r="AX130" s="508">
        <f t="shared" si="198"/>
        <v>0</v>
      </c>
      <c r="AY130" s="508">
        <f t="shared" si="198"/>
        <v>0</v>
      </c>
      <c r="AZ130" s="508">
        <f t="shared" si="198"/>
        <v>0</v>
      </c>
      <c r="BA130" s="508">
        <f t="shared" si="198"/>
        <v>0</v>
      </c>
      <c r="BB130" s="508">
        <f t="shared" si="198"/>
        <v>0</v>
      </c>
      <c r="BC130" s="508">
        <f t="shared" si="198"/>
        <v>0</v>
      </c>
      <c r="BD130" s="508">
        <f t="shared" si="198"/>
        <v>0</v>
      </c>
      <c r="BE130" s="508">
        <f t="shared" si="198"/>
        <v>0</v>
      </c>
      <c r="BF130" s="508">
        <f t="shared" si="198"/>
        <v>0</v>
      </c>
      <c r="BG130" s="508">
        <f t="shared" si="198"/>
        <v>0</v>
      </c>
      <c r="BH130" s="508">
        <f t="shared" si="198"/>
        <v>0</v>
      </c>
      <c r="BI130" s="508">
        <f t="shared" si="198"/>
        <v>0</v>
      </c>
      <c r="BJ130" s="508">
        <f t="shared" si="198"/>
        <v>0</v>
      </c>
      <c r="BK130" s="508">
        <f t="shared" si="198"/>
        <v>0</v>
      </c>
      <c r="BL130" s="508">
        <f t="shared" si="198"/>
        <v>0</v>
      </c>
      <c r="BM130" s="508">
        <f t="shared" si="198"/>
        <v>0</v>
      </c>
      <c r="BN130" s="508">
        <f t="shared" si="198"/>
        <v>0</v>
      </c>
      <c r="BO130" s="508">
        <f t="shared" si="198"/>
        <v>0</v>
      </c>
      <c r="BP130" s="508">
        <f t="shared" si="198"/>
        <v>0</v>
      </c>
      <c r="BQ130" s="508">
        <f t="shared" si="198"/>
        <v>0</v>
      </c>
      <c r="BR130" s="508">
        <f t="shared" si="198"/>
        <v>0</v>
      </c>
      <c r="BS130" s="508">
        <f t="shared" si="198"/>
        <v>0</v>
      </c>
      <c r="BT130" s="508">
        <f t="shared" si="198"/>
        <v>0</v>
      </c>
      <c r="BU130" s="508">
        <f t="shared" si="198"/>
        <v>0</v>
      </c>
      <c r="BV130" s="508">
        <f t="shared" si="198"/>
        <v>0</v>
      </c>
      <c r="BW130" s="508">
        <f t="shared" ref="BW130:DF130" si="199">BW64</f>
        <v>0</v>
      </c>
      <c r="BX130" s="508">
        <f t="shared" si="199"/>
        <v>0</v>
      </c>
      <c r="BY130" s="508">
        <f t="shared" si="199"/>
        <v>0</v>
      </c>
      <c r="BZ130" s="508">
        <f t="shared" si="199"/>
        <v>0</v>
      </c>
      <c r="CA130" s="508">
        <f t="shared" si="199"/>
        <v>0</v>
      </c>
      <c r="CB130" s="508">
        <f t="shared" si="199"/>
        <v>0</v>
      </c>
      <c r="CC130" s="508">
        <f t="shared" si="199"/>
        <v>0</v>
      </c>
      <c r="CD130" s="508">
        <f t="shared" si="199"/>
        <v>0</v>
      </c>
      <c r="CE130" s="508">
        <f t="shared" si="199"/>
        <v>0</v>
      </c>
      <c r="CF130" s="508">
        <f t="shared" si="199"/>
        <v>0</v>
      </c>
      <c r="CG130" s="508">
        <f t="shared" si="199"/>
        <v>0</v>
      </c>
      <c r="CH130" s="508">
        <f t="shared" si="199"/>
        <v>0</v>
      </c>
      <c r="CI130" s="508">
        <f t="shared" si="199"/>
        <v>0</v>
      </c>
      <c r="CJ130" s="508">
        <f t="shared" si="199"/>
        <v>0</v>
      </c>
      <c r="CK130" s="508">
        <f t="shared" si="199"/>
        <v>0</v>
      </c>
      <c r="CL130" s="508">
        <f t="shared" si="199"/>
        <v>0</v>
      </c>
      <c r="CM130" s="508">
        <f t="shared" si="199"/>
        <v>0</v>
      </c>
      <c r="CN130" s="508">
        <f t="shared" si="199"/>
        <v>0</v>
      </c>
      <c r="CO130" s="508">
        <f t="shared" si="199"/>
        <v>0</v>
      </c>
      <c r="CP130" s="508">
        <f t="shared" si="199"/>
        <v>0</v>
      </c>
      <c r="CQ130" s="508">
        <f t="shared" si="199"/>
        <v>0</v>
      </c>
      <c r="CR130" s="508">
        <f t="shared" si="199"/>
        <v>0</v>
      </c>
      <c r="CS130" s="508">
        <f t="shared" si="199"/>
        <v>0</v>
      </c>
      <c r="CT130" s="508">
        <f t="shared" si="199"/>
        <v>0</v>
      </c>
      <c r="CU130" s="508">
        <f t="shared" si="199"/>
        <v>0</v>
      </c>
      <c r="CV130" s="508">
        <f t="shared" si="199"/>
        <v>0</v>
      </c>
      <c r="CW130" s="508">
        <f t="shared" si="199"/>
        <v>0</v>
      </c>
      <c r="CX130" s="508">
        <f t="shared" si="199"/>
        <v>0</v>
      </c>
      <c r="CY130" s="508">
        <f t="shared" si="199"/>
        <v>0</v>
      </c>
      <c r="CZ130" s="508">
        <f t="shared" si="199"/>
        <v>0</v>
      </c>
      <c r="DA130" s="508">
        <f t="shared" si="199"/>
        <v>0</v>
      </c>
      <c r="DB130" s="508">
        <f t="shared" si="199"/>
        <v>0</v>
      </c>
      <c r="DC130" s="508">
        <f t="shared" si="199"/>
        <v>0</v>
      </c>
      <c r="DD130" s="508">
        <f t="shared" si="199"/>
        <v>0</v>
      </c>
      <c r="DE130" s="508">
        <f t="shared" si="199"/>
        <v>0</v>
      </c>
      <c r="DF130" s="508">
        <f t="shared" si="199"/>
        <v>0</v>
      </c>
    </row>
    <row r="131" spans="1:5578" ht="27.75" customHeight="1" x14ac:dyDescent="0.25">
      <c r="A131" s="57"/>
      <c r="B131" s="57"/>
      <c r="C131" s="399" t="str">
        <f>Weighting!C20</f>
        <v>EN 8.0</v>
      </c>
      <c r="D131" s="400"/>
      <c r="E131" s="571" t="str">
        <f>Weighting!D20</f>
        <v>RESPONSIBLE PROCUREMENT OF TIMBER</v>
      </c>
      <c r="F131" s="97">
        <f>Weighting!F20*Weighting!G20</f>
        <v>100</v>
      </c>
      <c r="G131" s="68">
        <f>Weighting!G20</f>
        <v>1</v>
      </c>
      <c r="H131" s="71"/>
      <c r="I131" s="72">
        <f>H70</f>
        <v>0</v>
      </c>
      <c r="J131" s="57"/>
      <c r="K131" s="508">
        <f t="shared" ref="K131:AP131" si="200">K70</f>
        <v>0</v>
      </c>
      <c r="L131" s="508">
        <f t="shared" si="200"/>
        <v>0</v>
      </c>
      <c r="M131" s="508">
        <f t="shared" si="200"/>
        <v>0</v>
      </c>
      <c r="N131" s="508">
        <f t="shared" si="200"/>
        <v>0</v>
      </c>
      <c r="O131" s="508">
        <f t="shared" si="200"/>
        <v>0</v>
      </c>
      <c r="P131" s="508">
        <f t="shared" si="200"/>
        <v>0</v>
      </c>
      <c r="Q131" s="508">
        <f t="shared" si="200"/>
        <v>0</v>
      </c>
      <c r="R131" s="508">
        <f t="shared" si="200"/>
        <v>0</v>
      </c>
      <c r="S131" s="508">
        <f t="shared" si="200"/>
        <v>0</v>
      </c>
      <c r="T131" s="508">
        <f t="shared" si="200"/>
        <v>0</v>
      </c>
      <c r="U131" s="508">
        <f t="shared" si="200"/>
        <v>0</v>
      </c>
      <c r="V131" s="508">
        <f t="shared" si="200"/>
        <v>0</v>
      </c>
      <c r="W131" s="508">
        <f t="shared" si="200"/>
        <v>0</v>
      </c>
      <c r="X131" s="508">
        <f t="shared" si="200"/>
        <v>0</v>
      </c>
      <c r="Y131" s="508">
        <f t="shared" si="200"/>
        <v>0</v>
      </c>
      <c r="Z131" s="508">
        <f t="shared" si="200"/>
        <v>0</v>
      </c>
      <c r="AA131" s="508">
        <f t="shared" si="200"/>
        <v>0</v>
      </c>
      <c r="AB131" s="508">
        <f t="shared" si="200"/>
        <v>0</v>
      </c>
      <c r="AC131" s="508">
        <f t="shared" si="200"/>
        <v>0</v>
      </c>
      <c r="AD131" s="508">
        <f t="shared" si="200"/>
        <v>0</v>
      </c>
      <c r="AE131" s="508">
        <f t="shared" si="200"/>
        <v>0</v>
      </c>
      <c r="AF131" s="508">
        <f t="shared" si="200"/>
        <v>0</v>
      </c>
      <c r="AG131" s="508">
        <f t="shared" si="200"/>
        <v>0</v>
      </c>
      <c r="AH131" s="508">
        <f t="shared" si="200"/>
        <v>0</v>
      </c>
      <c r="AI131" s="508">
        <f t="shared" si="200"/>
        <v>0</v>
      </c>
      <c r="AJ131" s="508">
        <f t="shared" si="200"/>
        <v>0</v>
      </c>
      <c r="AK131" s="508">
        <f t="shared" si="200"/>
        <v>0</v>
      </c>
      <c r="AL131" s="508">
        <f t="shared" si="200"/>
        <v>0</v>
      </c>
      <c r="AM131" s="508">
        <f t="shared" si="200"/>
        <v>0</v>
      </c>
      <c r="AN131" s="508">
        <f t="shared" si="200"/>
        <v>0</v>
      </c>
      <c r="AO131" s="508">
        <f t="shared" si="200"/>
        <v>0</v>
      </c>
      <c r="AP131" s="508">
        <f t="shared" si="200"/>
        <v>0</v>
      </c>
      <c r="AQ131" s="508">
        <f t="shared" ref="AQ131:BV131" si="201">AQ70</f>
        <v>0</v>
      </c>
      <c r="AR131" s="508">
        <f t="shared" si="201"/>
        <v>0</v>
      </c>
      <c r="AS131" s="508">
        <f t="shared" si="201"/>
        <v>0</v>
      </c>
      <c r="AT131" s="508">
        <f t="shared" si="201"/>
        <v>0</v>
      </c>
      <c r="AU131" s="508">
        <f t="shared" si="201"/>
        <v>0</v>
      </c>
      <c r="AV131" s="508">
        <f t="shared" si="201"/>
        <v>0</v>
      </c>
      <c r="AW131" s="508">
        <f t="shared" si="201"/>
        <v>0</v>
      </c>
      <c r="AX131" s="508">
        <f t="shared" si="201"/>
        <v>0</v>
      </c>
      <c r="AY131" s="508">
        <f t="shared" si="201"/>
        <v>0</v>
      </c>
      <c r="AZ131" s="508">
        <f t="shared" si="201"/>
        <v>0</v>
      </c>
      <c r="BA131" s="508">
        <f t="shared" si="201"/>
        <v>0</v>
      </c>
      <c r="BB131" s="508">
        <f t="shared" si="201"/>
        <v>0</v>
      </c>
      <c r="BC131" s="508">
        <f t="shared" si="201"/>
        <v>0</v>
      </c>
      <c r="BD131" s="508">
        <f t="shared" si="201"/>
        <v>0</v>
      </c>
      <c r="BE131" s="508">
        <f t="shared" si="201"/>
        <v>0</v>
      </c>
      <c r="BF131" s="508">
        <f t="shared" si="201"/>
        <v>0</v>
      </c>
      <c r="BG131" s="508">
        <f t="shared" si="201"/>
        <v>0</v>
      </c>
      <c r="BH131" s="508">
        <f t="shared" si="201"/>
        <v>0</v>
      </c>
      <c r="BI131" s="508">
        <f t="shared" si="201"/>
        <v>0</v>
      </c>
      <c r="BJ131" s="508">
        <f t="shared" si="201"/>
        <v>0</v>
      </c>
      <c r="BK131" s="508">
        <f t="shared" si="201"/>
        <v>0</v>
      </c>
      <c r="BL131" s="508">
        <f t="shared" si="201"/>
        <v>0</v>
      </c>
      <c r="BM131" s="508">
        <f t="shared" si="201"/>
        <v>0</v>
      </c>
      <c r="BN131" s="508">
        <f t="shared" si="201"/>
        <v>0</v>
      </c>
      <c r="BO131" s="508">
        <f t="shared" si="201"/>
        <v>0</v>
      </c>
      <c r="BP131" s="508">
        <f t="shared" si="201"/>
        <v>0</v>
      </c>
      <c r="BQ131" s="508">
        <f t="shared" si="201"/>
        <v>0</v>
      </c>
      <c r="BR131" s="508">
        <f t="shared" si="201"/>
        <v>0</v>
      </c>
      <c r="BS131" s="508">
        <f t="shared" si="201"/>
        <v>0</v>
      </c>
      <c r="BT131" s="508">
        <f t="shared" si="201"/>
        <v>0</v>
      </c>
      <c r="BU131" s="508">
        <f t="shared" si="201"/>
        <v>0</v>
      </c>
      <c r="BV131" s="508">
        <f t="shared" si="201"/>
        <v>0</v>
      </c>
      <c r="BW131" s="508">
        <f t="shared" ref="BW131:DF131" si="202">BW70</f>
        <v>0</v>
      </c>
      <c r="BX131" s="508">
        <f t="shared" si="202"/>
        <v>0</v>
      </c>
      <c r="BY131" s="508">
        <f t="shared" si="202"/>
        <v>0</v>
      </c>
      <c r="BZ131" s="508">
        <f t="shared" si="202"/>
        <v>0</v>
      </c>
      <c r="CA131" s="508">
        <f t="shared" si="202"/>
        <v>0</v>
      </c>
      <c r="CB131" s="508">
        <f t="shared" si="202"/>
        <v>0</v>
      </c>
      <c r="CC131" s="508">
        <f t="shared" si="202"/>
        <v>0</v>
      </c>
      <c r="CD131" s="508">
        <f t="shared" si="202"/>
        <v>0</v>
      </c>
      <c r="CE131" s="508">
        <f t="shared" si="202"/>
        <v>0</v>
      </c>
      <c r="CF131" s="508">
        <f t="shared" si="202"/>
        <v>0</v>
      </c>
      <c r="CG131" s="508">
        <f t="shared" si="202"/>
        <v>0</v>
      </c>
      <c r="CH131" s="508">
        <f t="shared" si="202"/>
        <v>0</v>
      </c>
      <c r="CI131" s="508">
        <f t="shared" si="202"/>
        <v>0</v>
      </c>
      <c r="CJ131" s="508">
        <f t="shared" si="202"/>
        <v>0</v>
      </c>
      <c r="CK131" s="508">
        <f t="shared" si="202"/>
        <v>0</v>
      </c>
      <c r="CL131" s="508">
        <f t="shared" si="202"/>
        <v>0</v>
      </c>
      <c r="CM131" s="508">
        <f t="shared" si="202"/>
        <v>0</v>
      </c>
      <c r="CN131" s="508">
        <f t="shared" si="202"/>
        <v>0</v>
      </c>
      <c r="CO131" s="508">
        <f t="shared" si="202"/>
        <v>0</v>
      </c>
      <c r="CP131" s="508">
        <f t="shared" si="202"/>
        <v>0</v>
      </c>
      <c r="CQ131" s="508">
        <f t="shared" si="202"/>
        <v>0</v>
      </c>
      <c r="CR131" s="508">
        <f t="shared" si="202"/>
        <v>0</v>
      </c>
      <c r="CS131" s="508">
        <f t="shared" si="202"/>
        <v>0</v>
      </c>
      <c r="CT131" s="508">
        <f t="shared" si="202"/>
        <v>0</v>
      </c>
      <c r="CU131" s="508">
        <f t="shared" si="202"/>
        <v>0</v>
      </c>
      <c r="CV131" s="508">
        <f t="shared" si="202"/>
        <v>0</v>
      </c>
      <c r="CW131" s="508">
        <f t="shared" si="202"/>
        <v>0</v>
      </c>
      <c r="CX131" s="508">
        <f t="shared" si="202"/>
        <v>0</v>
      </c>
      <c r="CY131" s="508">
        <f t="shared" si="202"/>
        <v>0</v>
      </c>
      <c r="CZ131" s="508">
        <f t="shared" si="202"/>
        <v>0</v>
      </c>
      <c r="DA131" s="508">
        <f t="shared" si="202"/>
        <v>0</v>
      </c>
      <c r="DB131" s="508">
        <f t="shared" si="202"/>
        <v>0</v>
      </c>
      <c r="DC131" s="508">
        <f t="shared" si="202"/>
        <v>0</v>
      </c>
      <c r="DD131" s="508">
        <f t="shared" si="202"/>
        <v>0</v>
      </c>
      <c r="DE131" s="508">
        <f t="shared" si="202"/>
        <v>0</v>
      </c>
      <c r="DF131" s="508">
        <f t="shared" si="202"/>
        <v>0</v>
      </c>
    </row>
    <row r="132" spans="1:5578" ht="27.75" customHeight="1" x14ac:dyDescent="0.25">
      <c r="A132" s="57"/>
      <c r="B132" s="57"/>
      <c r="C132" s="399" t="str">
        <f>Weighting!C21</f>
        <v>EN 9.0</v>
      </c>
      <c r="D132" s="400"/>
      <c r="E132" s="571" t="str">
        <f>Weighting!D21</f>
        <v>ENVIRONMENTAL PRODUCT DECLARATION</v>
      </c>
      <c r="F132" s="97">
        <f>Weighting!F21*Weighting!G21</f>
        <v>200</v>
      </c>
      <c r="G132" s="68">
        <f>Weighting!G21</f>
        <v>2</v>
      </c>
      <c r="H132" s="71"/>
      <c r="I132" s="72">
        <f>H77</f>
        <v>0</v>
      </c>
      <c r="J132" s="57"/>
      <c r="K132" s="508">
        <f t="shared" ref="K132:AP132" si="203">K77</f>
        <v>0</v>
      </c>
      <c r="L132" s="508">
        <f t="shared" si="203"/>
        <v>0</v>
      </c>
      <c r="M132" s="508">
        <f t="shared" si="203"/>
        <v>0</v>
      </c>
      <c r="N132" s="508">
        <f t="shared" si="203"/>
        <v>0</v>
      </c>
      <c r="O132" s="508">
        <f t="shared" si="203"/>
        <v>0</v>
      </c>
      <c r="P132" s="508">
        <f t="shared" si="203"/>
        <v>0</v>
      </c>
      <c r="Q132" s="508">
        <f t="shared" si="203"/>
        <v>0</v>
      </c>
      <c r="R132" s="508">
        <f t="shared" si="203"/>
        <v>0</v>
      </c>
      <c r="S132" s="508">
        <f t="shared" si="203"/>
        <v>0</v>
      </c>
      <c r="T132" s="508">
        <f t="shared" si="203"/>
        <v>0</v>
      </c>
      <c r="U132" s="508">
        <f t="shared" si="203"/>
        <v>0</v>
      </c>
      <c r="V132" s="508">
        <f t="shared" si="203"/>
        <v>0</v>
      </c>
      <c r="W132" s="508">
        <f t="shared" si="203"/>
        <v>0</v>
      </c>
      <c r="X132" s="508">
        <f t="shared" si="203"/>
        <v>0</v>
      </c>
      <c r="Y132" s="508">
        <f t="shared" si="203"/>
        <v>0</v>
      </c>
      <c r="Z132" s="508">
        <f t="shared" si="203"/>
        <v>0</v>
      </c>
      <c r="AA132" s="508">
        <f t="shared" si="203"/>
        <v>0</v>
      </c>
      <c r="AB132" s="508">
        <f t="shared" si="203"/>
        <v>0</v>
      </c>
      <c r="AC132" s="508">
        <f t="shared" si="203"/>
        <v>0</v>
      </c>
      <c r="AD132" s="508">
        <f t="shared" si="203"/>
        <v>0</v>
      </c>
      <c r="AE132" s="508">
        <f t="shared" si="203"/>
        <v>0</v>
      </c>
      <c r="AF132" s="508">
        <f t="shared" si="203"/>
        <v>0</v>
      </c>
      <c r="AG132" s="508">
        <f t="shared" si="203"/>
        <v>0</v>
      </c>
      <c r="AH132" s="508">
        <f t="shared" si="203"/>
        <v>0</v>
      </c>
      <c r="AI132" s="508">
        <f t="shared" si="203"/>
        <v>0</v>
      </c>
      <c r="AJ132" s="508">
        <f t="shared" si="203"/>
        <v>0</v>
      </c>
      <c r="AK132" s="508">
        <f t="shared" si="203"/>
        <v>0</v>
      </c>
      <c r="AL132" s="508">
        <f t="shared" si="203"/>
        <v>0</v>
      </c>
      <c r="AM132" s="508">
        <f t="shared" si="203"/>
        <v>0</v>
      </c>
      <c r="AN132" s="508">
        <f t="shared" si="203"/>
        <v>0</v>
      </c>
      <c r="AO132" s="508">
        <f t="shared" si="203"/>
        <v>0</v>
      </c>
      <c r="AP132" s="508">
        <f t="shared" si="203"/>
        <v>0</v>
      </c>
      <c r="AQ132" s="508">
        <f t="shared" ref="AQ132:BV132" si="204">AQ77</f>
        <v>0</v>
      </c>
      <c r="AR132" s="508">
        <f t="shared" si="204"/>
        <v>0</v>
      </c>
      <c r="AS132" s="508">
        <f t="shared" si="204"/>
        <v>0</v>
      </c>
      <c r="AT132" s="508">
        <f t="shared" si="204"/>
        <v>0</v>
      </c>
      <c r="AU132" s="508">
        <f t="shared" si="204"/>
        <v>0</v>
      </c>
      <c r="AV132" s="508">
        <f t="shared" si="204"/>
        <v>0</v>
      </c>
      <c r="AW132" s="508">
        <f t="shared" si="204"/>
        <v>0</v>
      </c>
      <c r="AX132" s="508">
        <f t="shared" si="204"/>
        <v>0</v>
      </c>
      <c r="AY132" s="508">
        <f t="shared" si="204"/>
        <v>0</v>
      </c>
      <c r="AZ132" s="508">
        <f t="shared" si="204"/>
        <v>0</v>
      </c>
      <c r="BA132" s="508">
        <f t="shared" si="204"/>
        <v>0</v>
      </c>
      <c r="BB132" s="508">
        <f t="shared" si="204"/>
        <v>0</v>
      </c>
      <c r="BC132" s="508">
        <f t="shared" si="204"/>
        <v>0</v>
      </c>
      <c r="BD132" s="508">
        <f t="shared" si="204"/>
        <v>0</v>
      </c>
      <c r="BE132" s="508">
        <f t="shared" si="204"/>
        <v>0</v>
      </c>
      <c r="BF132" s="508">
        <f t="shared" si="204"/>
        <v>0</v>
      </c>
      <c r="BG132" s="508">
        <f t="shared" si="204"/>
        <v>0</v>
      </c>
      <c r="BH132" s="508">
        <f t="shared" si="204"/>
        <v>0</v>
      </c>
      <c r="BI132" s="508">
        <f t="shared" si="204"/>
        <v>0</v>
      </c>
      <c r="BJ132" s="508">
        <f t="shared" si="204"/>
        <v>0</v>
      </c>
      <c r="BK132" s="508">
        <f t="shared" si="204"/>
        <v>0</v>
      </c>
      <c r="BL132" s="508">
        <f t="shared" si="204"/>
        <v>0</v>
      </c>
      <c r="BM132" s="508">
        <f t="shared" si="204"/>
        <v>0</v>
      </c>
      <c r="BN132" s="508">
        <f t="shared" si="204"/>
        <v>0</v>
      </c>
      <c r="BO132" s="508">
        <f t="shared" si="204"/>
        <v>0</v>
      </c>
      <c r="BP132" s="508">
        <f t="shared" si="204"/>
        <v>0</v>
      </c>
      <c r="BQ132" s="508">
        <f t="shared" si="204"/>
        <v>0</v>
      </c>
      <c r="BR132" s="508">
        <f t="shared" si="204"/>
        <v>0</v>
      </c>
      <c r="BS132" s="508">
        <f t="shared" si="204"/>
        <v>0</v>
      </c>
      <c r="BT132" s="508">
        <f t="shared" si="204"/>
        <v>0</v>
      </c>
      <c r="BU132" s="508">
        <f t="shared" si="204"/>
        <v>0</v>
      </c>
      <c r="BV132" s="508">
        <f t="shared" si="204"/>
        <v>0</v>
      </c>
      <c r="BW132" s="508">
        <f t="shared" ref="BW132:DF132" si="205">BW77</f>
        <v>0</v>
      </c>
      <c r="BX132" s="508">
        <f t="shared" si="205"/>
        <v>0</v>
      </c>
      <c r="BY132" s="508">
        <f t="shared" si="205"/>
        <v>0</v>
      </c>
      <c r="BZ132" s="508">
        <f t="shared" si="205"/>
        <v>0</v>
      </c>
      <c r="CA132" s="508">
        <f t="shared" si="205"/>
        <v>0</v>
      </c>
      <c r="CB132" s="508">
        <f t="shared" si="205"/>
        <v>0</v>
      </c>
      <c r="CC132" s="508">
        <f t="shared" si="205"/>
        <v>0</v>
      </c>
      <c r="CD132" s="508">
        <f t="shared" si="205"/>
        <v>0</v>
      </c>
      <c r="CE132" s="508">
        <f t="shared" si="205"/>
        <v>0</v>
      </c>
      <c r="CF132" s="508">
        <f t="shared" si="205"/>
        <v>0</v>
      </c>
      <c r="CG132" s="508">
        <f t="shared" si="205"/>
        <v>0</v>
      </c>
      <c r="CH132" s="508">
        <f t="shared" si="205"/>
        <v>0</v>
      </c>
      <c r="CI132" s="508">
        <f t="shared" si="205"/>
        <v>0</v>
      </c>
      <c r="CJ132" s="508">
        <f t="shared" si="205"/>
        <v>0</v>
      </c>
      <c r="CK132" s="508">
        <f t="shared" si="205"/>
        <v>0</v>
      </c>
      <c r="CL132" s="508">
        <f t="shared" si="205"/>
        <v>0</v>
      </c>
      <c r="CM132" s="508">
        <f t="shared" si="205"/>
        <v>0</v>
      </c>
      <c r="CN132" s="508">
        <f t="shared" si="205"/>
        <v>0</v>
      </c>
      <c r="CO132" s="508">
        <f t="shared" si="205"/>
        <v>0</v>
      </c>
      <c r="CP132" s="508">
        <f t="shared" si="205"/>
        <v>0</v>
      </c>
      <c r="CQ132" s="508">
        <f t="shared" si="205"/>
        <v>0</v>
      </c>
      <c r="CR132" s="508">
        <f t="shared" si="205"/>
        <v>0</v>
      </c>
      <c r="CS132" s="508">
        <f t="shared" si="205"/>
        <v>0</v>
      </c>
      <c r="CT132" s="508">
        <f t="shared" si="205"/>
        <v>0</v>
      </c>
      <c r="CU132" s="508">
        <f t="shared" si="205"/>
        <v>0</v>
      </c>
      <c r="CV132" s="508">
        <f t="shared" si="205"/>
        <v>0</v>
      </c>
      <c r="CW132" s="508">
        <f t="shared" si="205"/>
        <v>0</v>
      </c>
      <c r="CX132" s="508">
        <f t="shared" si="205"/>
        <v>0</v>
      </c>
      <c r="CY132" s="508">
        <f t="shared" si="205"/>
        <v>0</v>
      </c>
      <c r="CZ132" s="508">
        <f t="shared" si="205"/>
        <v>0</v>
      </c>
      <c r="DA132" s="508">
        <f t="shared" si="205"/>
        <v>0</v>
      </c>
      <c r="DB132" s="508">
        <f t="shared" si="205"/>
        <v>0</v>
      </c>
      <c r="DC132" s="508">
        <f t="shared" si="205"/>
        <v>0</v>
      </c>
      <c r="DD132" s="508">
        <f t="shared" si="205"/>
        <v>0</v>
      </c>
      <c r="DE132" s="508">
        <f t="shared" si="205"/>
        <v>0</v>
      </c>
      <c r="DF132" s="508">
        <f t="shared" si="205"/>
        <v>0</v>
      </c>
    </row>
    <row r="133" spans="1:5578" ht="27.75" customHeight="1" x14ac:dyDescent="0.25">
      <c r="A133" s="57"/>
      <c r="B133" s="57"/>
      <c r="C133" s="399" t="str">
        <f>Weighting!C22</f>
        <v>EN 10.0</v>
      </c>
      <c r="D133" s="400"/>
      <c r="E133" s="571" t="str">
        <f>Weighting!D22</f>
        <v>EMBODIED IMPACT OF MATERIALS</v>
      </c>
      <c r="F133" s="97">
        <f>Weighting!F22*Weighting!G22</f>
        <v>300</v>
      </c>
      <c r="G133" s="68">
        <f>Weighting!G22</f>
        <v>3</v>
      </c>
      <c r="H133" s="71"/>
      <c r="I133" s="72">
        <f>H84</f>
        <v>0</v>
      </c>
      <c r="J133" s="57"/>
      <c r="K133" s="508">
        <f t="shared" ref="K133:AP133" si="206">K84</f>
        <v>0</v>
      </c>
      <c r="L133" s="508">
        <f t="shared" si="206"/>
        <v>0</v>
      </c>
      <c r="M133" s="508">
        <f t="shared" si="206"/>
        <v>0</v>
      </c>
      <c r="N133" s="508">
        <f t="shared" si="206"/>
        <v>0</v>
      </c>
      <c r="O133" s="508">
        <f t="shared" si="206"/>
        <v>0</v>
      </c>
      <c r="P133" s="508">
        <f t="shared" si="206"/>
        <v>0</v>
      </c>
      <c r="Q133" s="508">
        <f t="shared" si="206"/>
        <v>0</v>
      </c>
      <c r="R133" s="508">
        <f t="shared" si="206"/>
        <v>0</v>
      </c>
      <c r="S133" s="508">
        <f t="shared" si="206"/>
        <v>0</v>
      </c>
      <c r="T133" s="508">
        <f t="shared" si="206"/>
        <v>0</v>
      </c>
      <c r="U133" s="508">
        <f t="shared" si="206"/>
        <v>0</v>
      </c>
      <c r="V133" s="508">
        <f t="shared" si="206"/>
        <v>0</v>
      </c>
      <c r="W133" s="508">
        <f t="shared" si="206"/>
        <v>0</v>
      </c>
      <c r="X133" s="508">
        <f t="shared" si="206"/>
        <v>0</v>
      </c>
      <c r="Y133" s="508">
        <f t="shared" si="206"/>
        <v>0</v>
      </c>
      <c r="Z133" s="508">
        <f t="shared" si="206"/>
        <v>0</v>
      </c>
      <c r="AA133" s="508">
        <f t="shared" si="206"/>
        <v>0</v>
      </c>
      <c r="AB133" s="508">
        <f t="shared" si="206"/>
        <v>0</v>
      </c>
      <c r="AC133" s="508">
        <f t="shared" si="206"/>
        <v>0</v>
      </c>
      <c r="AD133" s="508">
        <f t="shared" si="206"/>
        <v>0</v>
      </c>
      <c r="AE133" s="508">
        <f t="shared" si="206"/>
        <v>0</v>
      </c>
      <c r="AF133" s="508">
        <f t="shared" si="206"/>
        <v>0</v>
      </c>
      <c r="AG133" s="508">
        <f t="shared" si="206"/>
        <v>0</v>
      </c>
      <c r="AH133" s="508">
        <f t="shared" si="206"/>
        <v>0</v>
      </c>
      <c r="AI133" s="508">
        <f t="shared" si="206"/>
        <v>0</v>
      </c>
      <c r="AJ133" s="508">
        <f t="shared" si="206"/>
        <v>0</v>
      </c>
      <c r="AK133" s="508">
        <f t="shared" si="206"/>
        <v>0</v>
      </c>
      <c r="AL133" s="508">
        <f t="shared" si="206"/>
        <v>0</v>
      </c>
      <c r="AM133" s="508">
        <f t="shared" si="206"/>
        <v>0</v>
      </c>
      <c r="AN133" s="508">
        <f t="shared" si="206"/>
        <v>0</v>
      </c>
      <c r="AO133" s="508">
        <f t="shared" si="206"/>
        <v>0</v>
      </c>
      <c r="AP133" s="508">
        <f t="shared" si="206"/>
        <v>0</v>
      </c>
      <c r="AQ133" s="508">
        <f t="shared" ref="AQ133:BV133" si="207">AQ84</f>
        <v>0</v>
      </c>
      <c r="AR133" s="508">
        <f t="shared" si="207"/>
        <v>0</v>
      </c>
      <c r="AS133" s="508">
        <f t="shared" si="207"/>
        <v>0</v>
      </c>
      <c r="AT133" s="508">
        <f t="shared" si="207"/>
        <v>0</v>
      </c>
      <c r="AU133" s="508">
        <f t="shared" si="207"/>
        <v>0</v>
      </c>
      <c r="AV133" s="508">
        <f t="shared" si="207"/>
        <v>0</v>
      </c>
      <c r="AW133" s="508">
        <f t="shared" si="207"/>
        <v>0</v>
      </c>
      <c r="AX133" s="508">
        <f t="shared" si="207"/>
        <v>0</v>
      </c>
      <c r="AY133" s="508">
        <f t="shared" si="207"/>
        <v>0</v>
      </c>
      <c r="AZ133" s="508">
        <f t="shared" si="207"/>
        <v>0</v>
      </c>
      <c r="BA133" s="508">
        <f t="shared" si="207"/>
        <v>0</v>
      </c>
      <c r="BB133" s="508">
        <f t="shared" si="207"/>
        <v>0</v>
      </c>
      <c r="BC133" s="508">
        <f t="shared" si="207"/>
        <v>0</v>
      </c>
      <c r="BD133" s="508">
        <f t="shared" si="207"/>
        <v>0</v>
      </c>
      <c r="BE133" s="508">
        <f t="shared" si="207"/>
        <v>0</v>
      </c>
      <c r="BF133" s="508">
        <f t="shared" si="207"/>
        <v>0</v>
      </c>
      <c r="BG133" s="508">
        <f t="shared" si="207"/>
        <v>0</v>
      </c>
      <c r="BH133" s="508">
        <f t="shared" si="207"/>
        <v>0</v>
      </c>
      <c r="BI133" s="508">
        <f t="shared" si="207"/>
        <v>0</v>
      </c>
      <c r="BJ133" s="508">
        <f t="shared" si="207"/>
        <v>0</v>
      </c>
      <c r="BK133" s="508">
        <f t="shared" si="207"/>
        <v>0</v>
      </c>
      <c r="BL133" s="508">
        <f t="shared" si="207"/>
        <v>0</v>
      </c>
      <c r="BM133" s="508">
        <f t="shared" si="207"/>
        <v>0</v>
      </c>
      <c r="BN133" s="508">
        <f t="shared" si="207"/>
        <v>0</v>
      </c>
      <c r="BO133" s="508">
        <f t="shared" si="207"/>
        <v>0</v>
      </c>
      <c r="BP133" s="508">
        <f t="shared" si="207"/>
        <v>0</v>
      </c>
      <c r="BQ133" s="508">
        <f t="shared" si="207"/>
        <v>0</v>
      </c>
      <c r="BR133" s="508">
        <f t="shared" si="207"/>
        <v>0</v>
      </c>
      <c r="BS133" s="508">
        <f t="shared" si="207"/>
        <v>0</v>
      </c>
      <c r="BT133" s="508">
        <f t="shared" si="207"/>
        <v>0</v>
      </c>
      <c r="BU133" s="508">
        <f t="shared" si="207"/>
        <v>0</v>
      </c>
      <c r="BV133" s="508">
        <f t="shared" si="207"/>
        <v>0</v>
      </c>
      <c r="BW133" s="508">
        <f t="shared" ref="BW133:DF133" si="208">BW84</f>
        <v>0</v>
      </c>
      <c r="BX133" s="508">
        <f t="shared" si="208"/>
        <v>0</v>
      </c>
      <c r="BY133" s="508">
        <f t="shared" si="208"/>
        <v>0</v>
      </c>
      <c r="BZ133" s="508">
        <f t="shared" si="208"/>
        <v>0</v>
      </c>
      <c r="CA133" s="508">
        <f t="shared" si="208"/>
        <v>0</v>
      </c>
      <c r="CB133" s="508">
        <f t="shared" si="208"/>
        <v>0</v>
      </c>
      <c r="CC133" s="508">
        <f t="shared" si="208"/>
        <v>0</v>
      </c>
      <c r="CD133" s="508">
        <f t="shared" si="208"/>
        <v>0</v>
      </c>
      <c r="CE133" s="508">
        <f t="shared" si="208"/>
        <v>0</v>
      </c>
      <c r="CF133" s="508">
        <f t="shared" si="208"/>
        <v>0</v>
      </c>
      <c r="CG133" s="508">
        <f t="shared" si="208"/>
        <v>0</v>
      </c>
      <c r="CH133" s="508">
        <f t="shared" si="208"/>
        <v>0</v>
      </c>
      <c r="CI133" s="508">
        <f t="shared" si="208"/>
        <v>0</v>
      </c>
      <c r="CJ133" s="508">
        <f t="shared" si="208"/>
        <v>0</v>
      </c>
      <c r="CK133" s="508">
        <f t="shared" si="208"/>
        <v>0</v>
      </c>
      <c r="CL133" s="508">
        <f t="shared" si="208"/>
        <v>0</v>
      </c>
      <c r="CM133" s="508">
        <f t="shared" si="208"/>
        <v>0</v>
      </c>
      <c r="CN133" s="508">
        <f t="shared" si="208"/>
        <v>0</v>
      </c>
      <c r="CO133" s="508">
        <f t="shared" si="208"/>
        <v>0</v>
      </c>
      <c r="CP133" s="508">
        <f t="shared" si="208"/>
        <v>0</v>
      </c>
      <c r="CQ133" s="508">
        <f t="shared" si="208"/>
        <v>0</v>
      </c>
      <c r="CR133" s="508">
        <f t="shared" si="208"/>
        <v>0</v>
      </c>
      <c r="CS133" s="508">
        <f t="shared" si="208"/>
        <v>0</v>
      </c>
      <c r="CT133" s="508">
        <f t="shared" si="208"/>
        <v>0</v>
      </c>
      <c r="CU133" s="508">
        <f t="shared" si="208"/>
        <v>0</v>
      </c>
      <c r="CV133" s="508">
        <f t="shared" si="208"/>
        <v>0</v>
      </c>
      <c r="CW133" s="508">
        <f t="shared" si="208"/>
        <v>0</v>
      </c>
      <c r="CX133" s="508">
        <f t="shared" si="208"/>
        <v>0</v>
      </c>
      <c r="CY133" s="508">
        <f t="shared" si="208"/>
        <v>0</v>
      </c>
      <c r="CZ133" s="508">
        <f t="shared" si="208"/>
        <v>0</v>
      </c>
      <c r="DA133" s="508">
        <f t="shared" si="208"/>
        <v>0</v>
      </c>
      <c r="DB133" s="508">
        <f t="shared" si="208"/>
        <v>0</v>
      </c>
      <c r="DC133" s="508">
        <f t="shared" si="208"/>
        <v>0</v>
      </c>
      <c r="DD133" s="508">
        <f t="shared" si="208"/>
        <v>0</v>
      </c>
      <c r="DE133" s="508">
        <f t="shared" si="208"/>
        <v>0</v>
      </c>
      <c r="DF133" s="508">
        <f t="shared" si="208"/>
        <v>0</v>
      </c>
    </row>
    <row r="134" spans="1:5578" ht="27.75" customHeight="1" x14ac:dyDescent="0.25">
      <c r="A134" s="57"/>
      <c r="B134" s="57"/>
      <c r="C134" s="497" t="str">
        <f>Weighting!C23</f>
        <v>EN 11.0</v>
      </c>
      <c r="D134" s="498"/>
      <c r="E134" s="572" t="str">
        <f>Weighting!D23</f>
        <v>TRANSPORT IMPACT</v>
      </c>
      <c r="F134" s="97">
        <f>Weighting!F23*Weighting!G23</f>
        <v>400</v>
      </c>
      <c r="G134" s="68">
        <f>Weighting!G23</f>
        <v>4</v>
      </c>
      <c r="H134" s="71"/>
      <c r="I134" s="72">
        <f>H92</f>
        <v>0</v>
      </c>
      <c r="J134" s="57"/>
      <c r="K134" s="508">
        <f t="shared" ref="K134:AP134" si="209">K92</f>
        <v>0</v>
      </c>
      <c r="L134" s="508">
        <f t="shared" si="209"/>
        <v>0</v>
      </c>
      <c r="M134" s="508">
        <f t="shared" si="209"/>
        <v>0</v>
      </c>
      <c r="N134" s="508">
        <f t="shared" si="209"/>
        <v>0</v>
      </c>
      <c r="O134" s="508">
        <f t="shared" si="209"/>
        <v>0</v>
      </c>
      <c r="P134" s="508">
        <f t="shared" si="209"/>
        <v>0</v>
      </c>
      <c r="Q134" s="508">
        <f t="shared" si="209"/>
        <v>0</v>
      </c>
      <c r="R134" s="508">
        <f t="shared" si="209"/>
        <v>0</v>
      </c>
      <c r="S134" s="508">
        <f t="shared" si="209"/>
        <v>0</v>
      </c>
      <c r="T134" s="508">
        <f t="shared" si="209"/>
        <v>0</v>
      </c>
      <c r="U134" s="508">
        <f t="shared" si="209"/>
        <v>0</v>
      </c>
      <c r="V134" s="508">
        <f t="shared" si="209"/>
        <v>0</v>
      </c>
      <c r="W134" s="508">
        <f t="shared" si="209"/>
        <v>0</v>
      </c>
      <c r="X134" s="508">
        <f t="shared" si="209"/>
        <v>0</v>
      </c>
      <c r="Y134" s="508">
        <f t="shared" si="209"/>
        <v>0</v>
      </c>
      <c r="Z134" s="508">
        <f t="shared" si="209"/>
        <v>0</v>
      </c>
      <c r="AA134" s="508">
        <f t="shared" si="209"/>
        <v>0</v>
      </c>
      <c r="AB134" s="508">
        <f t="shared" si="209"/>
        <v>0</v>
      </c>
      <c r="AC134" s="508">
        <f t="shared" si="209"/>
        <v>0</v>
      </c>
      <c r="AD134" s="508">
        <f t="shared" si="209"/>
        <v>0</v>
      </c>
      <c r="AE134" s="508">
        <f t="shared" si="209"/>
        <v>0</v>
      </c>
      <c r="AF134" s="508">
        <f t="shared" si="209"/>
        <v>0</v>
      </c>
      <c r="AG134" s="508">
        <f t="shared" si="209"/>
        <v>0</v>
      </c>
      <c r="AH134" s="508">
        <f t="shared" si="209"/>
        <v>0</v>
      </c>
      <c r="AI134" s="508">
        <f t="shared" si="209"/>
        <v>0</v>
      </c>
      <c r="AJ134" s="508">
        <f t="shared" si="209"/>
        <v>0</v>
      </c>
      <c r="AK134" s="508">
        <f t="shared" si="209"/>
        <v>0</v>
      </c>
      <c r="AL134" s="508">
        <f t="shared" si="209"/>
        <v>0</v>
      </c>
      <c r="AM134" s="508">
        <f t="shared" si="209"/>
        <v>0</v>
      </c>
      <c r="AN134" s="508">
        <f t="shared" si="209"/>
        <v>0</v>
      </c>
      <c r="AO134" s="508">
        <f t="shared" si="209"/>
        <v>0</v>
      </c>
      <c r="AP134" s="508">
        <f t="shared" si="209"/>
        <v>0</v>
      </c>
      <c r="AQ134" s="508">
        <f t="shared" ref="AQ134:BV134" si="210">AQ92</f>
        <v>0</v>
      </c>
      <c r="AR134" s="508">
        <f t="shared" si="210"/>
        <v>0</v>
      </c>
      <c r="AS134" s="508">
        <f t="shared" si="210"/>
        <v>0</v>
      </c>
      <c r="AT134" s="508">
        <f t="shared" si="210"/>
        <v>0</v>
      </c>
      <c r="AU134" s="508">
        <f t="shared" si="210"/>
        <v>0</v>
      </c>
      <c r="AV134" s="508">
        <f t="shared" si="210"/>
        <v>0</v>
      </c>
      <c r="AW134" s="508">
        <f t="shared" si="210"/>
        <v>0</v>
      </c>
      <c r="AX134" s="508">
        <f t="shared" si="210"/>
        <v>0</v>
      </c>
      <c r="AY134" s="508">
        <f t="shared" si="210"/>
        <v>0</v>
      </c>
      <c r="AZ134" s="508">
        <f t="shared" si="210"/>
        <v>0</v>
      </c>
      <c r="BA134" s="508">
        <f t="shared" si="210"/>
        <v>0</v>
      </c>
      <c r="BB134" s="508">
        <f t="shared" si="210"/>
        <v>0</v>
      </c>
      <c r="BC134" s="508">
        <f t="shared" si="210"/>
        <v>0</v>
      </c>
      <c r="BD134" s="508">
        <f t="shared" si="210"/>
        <v>0</v>
      </c>
      <c r="BE134" s="508">
        <f t="shared" si="210"/>
        <v>0</v>
      </c>
      <c r="BF134" s="508">
        <f t="shared" si="210"/>
        <v>0</v>
      </c>
      <c r="BG134" s="508">
        <f t="shared" si="210"/>
        <v>0</v>
      </c>
      <c r="BH134" s="508">
        <f t="shared" si="210"/>
        <v>0</v>
      </c>
      <c r="BI134" s="508">
        <f t="shared" si="210"/>
        <v>0</v>
      </c>
      <c r="BJ134" s="508">
        <f t="shared" si="210"/>
        <v>0</v>
      </c>
      <c r="BK134" s="508">
        <f t="shared" si="210"/>
        <v>0</v>
      </c>
      <c r="BL134" s="508">
        <f t="shared" si="210"/>
        <v>0</v>
      </c>
      <c r="BM134" s="508">
        <f t="shared" si="210"/>
        <v>0</v>
      </c>
      <c r="BN134" s="508">
        <f t="shared" si="210"/>
        <v>0</v>
      </c>
      <c r="BO134" s="508">
        <f t="shared" si="210"/>
        <v>0</v>
      </c>
      <c r="BP134" s="508">
        <f t="shared" si="210"/>
        <v>0</v>
      </c>
      <c r="BQ134" s="508">
        <f t="shared" si="210"/>
        <v>0</v>
      </c>
      <c r="BR134" s="508">
        <f t="shared" si="210"/>
        <v>0</v>
      </c>
      <c r="BS134" s="508">
        <f t="shared" si="210"/>
        <v>0</v>
      </c>
      <c r="BT134" s="508">
        <f t="shared" si="210"/>
        <v>0</v>
      </c>
      <c r="BU134" s="508">
        <f t="shared" si="210"/>
        <v>0</v>
      </c>
      <c r="BV134" s="508">
        <f t="shared" si="210"/>
        <v>0</v>
      </c>
      <c r="BW134" s="508">
        <f t="shared" ref="BW134:DF134" si="211">BW92</f>
        <v>0</v>
      </c>
      <c r="BX134" s="508">
        <f t="shared" si="211"/>
        <v>0</v>
      </c>
      <c r="BY134" s="508">
        <f t="shared" si="211"/>
        <v>0</v>
      </c>
      <c r="BZ134" s="508">
        <f t="shared" si="211"/>
        <v>0</v>
      </c>
      <c r="CA134" s="508">
        <f t="shared" si="211"/>
        <v>0</v>
      </c>
      <c r="CB134" s="508">
        <f t="shared" si="211"/>
        <v>0</v>
      </c>
      <c r="CC134" s="508">
        <f t="shared" si="211"/>
        <v>0</v>
      </c>
      <c r="CD134" s="508">
        <f t="shared" si="211"/>
        <v>0</v>
      </c>
      <c r="CE134" s="508">
        <f t="shared" si="211"/>
        <v>0</v>
      </c>
      <c r="CF134" s="508">
        <f t="shared" si="211"/>
        <v>0</v>
      </c>
      <c r="CG134" s="508">
        <f t="shared" si="211"/>
        <v>0</v>
      </c>
      <c r="CH134" s="508">
        <f t="shared" si="211"/>
        <v>0</v>
      </c>
      <c r="CI134" s="508">
        <f t="shared" si="211"/>
        <v>0</v>
      </c>
      <c r="CJ134" s="508">
        <f t="shared" si="211"/>
        <v>0</v>
      </c>
      <c r="CK134" s="508">
        <f t="shared" si="211"/>
        <v>0</v>
      </c>
      <c r="CL134" s="508">
        <f t="shared" si="211"/>
        <v>0</v>
      </c>
      <c r="CM134" s="508">
        <f t="shared" si="211"/>
        <v>0</v>
      </c>
      <c r="CN134" s="508">
        <f t="shared" si="211"/>
        <v>0</v>
      </c>
      <c r="CO134" s="508">
        <f t="shared" si="211"/>
        <v>0</v>
      </c>
      <c r="CP134" s="508">
        <f t="shared" si="211"/>
        <v>0</v>
      </c>
      <c r="CQ134" s="508">
        <f t="shared" si="211"/>
        <v>0</v>
      </c>
      <c r="CR134" s="508">
        <f t="shared" si="211"/>
        <v>0</v>
      </c>
      <c r="CS134" s="508">
        <f t="shared" si="211"/>
        <v>0</v>
      </c>
      <c r="CT134" s="508">
        <f t="shared" si="211"/>
        <v>0</v>
      </c>
      <c r="CU134" s="508">
        <f t="shared" si="211"/>
        <v>0</v>
      </c>
      <c r="CV134" s="508">
        <f t="shared" si="211"/>
        <v>0</v>
      </c>
      <c r="CW134" s="508">
        <f t="shared" si="211"/>
        <v>0</v>
      </c>
      <c r="CX134" s="508">
        <f t="shared" si="211"/>
        <v>0</v>
      </c>
      <c r="CY134" s="508">
        <f t="shared" si="211"/>
        <v>0</v>
      </c>
      <c r="CZ134" s="508">
        <f t="shared" si="211"/>
        <v>0</v>
      </c>
      <c r="DA134" s="508">
        <f t="shared" si="211"/>
        <v>0</v>
      </c>
      <c r="DB134" s="508">
        <f t="shared" si="211"/>
        <v>0</v>
      </c>
      <c r="DC134" s="508">
        <f t="shared" si="211"/>
        <v>0</v>
      </c>
      <c r="DD134" s="508">
        <f t="shared" si="211"/>
        <v>0</v>
      </c>
      <c r="DE134" s="508">
        <f t="shared" si="211"/>
        <v>0</v>
      </c>
      <c r="DF134" s="508">
        <f t="shared" si="211"/>
        <v>0</v>
      </c>
    </row>
    <row r="135" spans="1:5578" ht="27.75" customHeight="1" x14ac:dyDescent="0.25">
      <c r="A135" s="57"/>
      <c r="B135" s="57"/>
      <c r="C135" s="497" t="str">
        <f>Weighting!C24</f>
        <v>EN 12.0</v>
      </c>
      <c r="D135" s="498"/>
      <c r="E135" s="572" t="str">
        <f>Weighting!D24</f>
        <v>DWELLING SIZE ADJUSTMENT FACTOR</v>
      </c>
      <c r="F135" s="97" t="str">
        <f>"+ or - "&amp; Weighting!F24*Weighting!G24</f>
        <v>+ or - 0</v>
      </c>
      <c r="G135" s="68">
        <f>Weighting!G24</f>
        <v>1</v>
      </c>
      <c r="H135" s="71"/>
      <c r="I135" s="72">
        <f>H96</f>
        <v>0</v>
      </c>
      <c r="J135" s="57"/>
      <c r="K135" s="508">
        <f t="shared" ref="K135:AP135" si="212">K96</f>
        <v>0</v>
      </c>
      <c r="L135" s="508">
        <f t="shared" si="212"/>
        <v>0</v>
      </c>
      <c r="M135" s="508">
        <f t="shared" si="212"/>
        <v>0</v>
      </c>
      <c r="N135" s="508">
        <f t="shared" si="212"/>
        <v>0</v>
      </c>
      <c r="O135" s="508">
        <f t="shared" si="212"/>
        <v>0</v>
      </c>
      <c r="P135" s="508">
        <f t="shared" si="212"/>
        <v>0</v>
      </c>
      <c r="Q135" s="508">
        <f t="shared" si="212"/>
        <v>0</v>
      </c>
      <c r="R135" s="508">
        <f t="shared" si="212"/>
        <v>0</v>
      </c>
      <c r="S135" s="508">
        <f t="shared" si="212"/>
        <v>0</v>
      </c>
      <c r="T135" s="508">
        <f t="shared" si="212"/>
        <v>0</v>
      </c>
      <c r="U135" s="508">
        <f t="shared" si="212"/>
        <v>0</v>
      </c>
      <c r="V135" s="508">
        <f t="shared" si="212"/>
        <v>0</v>
      </c>
      <c r="W135" s="508">
        <f t="shared" si="212"/>
        <v>0</v>
      </c>
      <c r="X135" s="508">
        <f t="shared" si="212"/>
        <v>0</v>
      </c>
      <c r="Y135" s="508">
        <f t="shared" si="212"/>
        <v>0</v>
      </c>
      <c r="Z135" s="508">
        <f t="shared" si="212"/>
        <v>0</v>
      </c>
      <c r="AA135" s="508">
        <f t="shared" si="212"/>
        <v>0</v>
      </c>
      <c r="AB135" s="508">
        <f t="shared" si="212"/>
        <v>0</v>
      </c>
      <c r="AC135" s="508">
        <f t="shared" si="212"/>
        <v>0</v>
      </c>
      <c r="AD135" s="508">
        <f t="shared" si="212"/>
        <v>0</v>
      </c>
      <c r="AE135" s="508">
        <f t="shared" si="212"/>
        <v>0</v>
      </c>
      <c r="AF135" s="508">
        <f t="shared" si="212"/>
        <v>0</v>
      </c>
      <c r="AG135" s="508">
        <f t="shared" si="212"/>
        <v>0</v>
      </c>
      <c r="AH135" s="508">
        <f t="shared" si="212"/>
        <v>0</v>
      </c>
      <c r="AI135" s="508">
        <f t="shared" si="212"/>
        <v>0</v>
      </c>
      <c r="AJ135" s="508">
        <f t="shared" si="212"/>
        <v>0</v>
      </c>
      <c r="AK135" s="508">
        <f t="shared" si="212"/>
        <v>0</v>
      </c>
      <c r="AL135" s="508">
        <f t="shared" si="212"/>
        <v>0</v>
      </c>
      <c r="AM135" s="508">
        <f t="shared" si="212"/>
        <v>0</v>
      </c>
      <c r="AN135" s="508">
        <f t="shared" si="212"/>
        <v>0</v>
      </c>
      <c r="AO135" s="508">
        <f t="shared" si="212"/>
        <v>0</v>
      </c>
      <c r="AP135" s="508">
        <f t="shared" si="212"/>
        <v>0</v>
      </c>
      <c r="AQ135" s="508">
        <f t="shared" ref="AQ135:BV135" si="213">AQ96</f>
        <v>0</v>
      </c>
      <c r="AR135" s="508">
        <f t="shared" si="213"/>
        <v>0</v>
      </c>
      <c r="AS135" s="508">
        <f t="shared" si="213"/>
        <v>0</v>
      </c>
      <c r="AT135" s="508">
        <f t="shared" si="213"/>
        <v>0</v>
      </c>
      <c r="AU135" s="508">
        <f t="shared" si="213"/>
        <v>0</v>
      </c>
      <c r="AV135" s="508">
        <f t="shared" si="213"/>
        <v>0</v>
      </c>
      <c r="AW135" s="508">
        <f t="shared" si="213"/>
        <v>0</v>
      </c>
      <c r="AX135" s="508">
        <f t="shared" si="213"/>
        <v>0</v>
      </c>
      <c r="AY135" s="508">
        <f t="shared" si="213"/>
        <v>0</v>
      </c>
      <c r="AZ135" s="508">
        <f t="shared" si="213"/>
        <v>0</v>
      </c>
      <c r="BA135" s="508">
        <f t="shared" si="213"/>
        <v>0</v>
      </c>
      <c r="BB135" s="508">
        <f t="shared" si="213"/>
        <v>0</v>
      </c>
      <c r="BC135" s="508">
        <f t="shared" si="213"/>
        <v>0</v>
      </c>
      <c r="BD135" s="508">
        <f t="shared" si="213"/>
        <v>0</v>
      </c>
      <c r="BE135" s="508">
        <f t="shared" si="213"/>
        <v>0</v>
      </c>
      <c r="BF135" s="508">
        <f t="shared" si="213"/>
        <v>0</v>
      </c>
      <c r="BG135" s="508">
        <f t="shared" si="213"/>
        <v>0</v>
      </c>
      <c r="BH135" s="508">
        <f t="shared" si="213"/>
        <v>0</v>
      </c>
      <c r="BI135" s="508">
        <f t="shared" si="213"/>
        <v>0</v>
      </c>
      <c r="BJ135" s="508">
        <f t="shared" si="213"/>
        <v>0</v>
      </c>
      <c r="BK135" s="508">
        <f t="shared" si="213"/>
        <v>0</v>
      </c>
      <c r="BL135" s="508">
        <f t="shared" si="213"/>
        <v>0</v>
      </c>
      <c r="BM135" s="508">
        <f t="shared" si="213"/>
        <v>0</v>
      </c>
      <c r="BN135" s="508">
        <f t="shared" si="213"/>
        <v>0</v>
      </c>
      <c r="BO135" s="508">
        <f t="shared" si="213"/>
        <v>0</v>
      </c>
      <c r="BP135" s="508">
        <f t="shared" si="213"/>
        <v>0</v>
      </c>
      <c r="BQ135" s="508">
        <f t="shared" si="213"/>
        <v>0</v>
      </c>
      <c r="BR135" s="508">
        <f t="shared" si="213"/>
        <v>0</v>
      </c>
      <c r="BS135" s="508">
        <f t="shared" si="213"/>
        <v>0</v>
      </c>
      <c r="BT135" s="508">
        <f t="shared" si="213"/>
        <v>0</v>
      </c>
      <c r="BU135" s="508">
        <f t="shared" si="213"/>
        <v>0</v>
      </c>
      <c r="BV135" s="508">
        <f t="shared" si="213"/>
        <v>0</v>
      </c>
      <c r="BW135" s="508">
        <f t="shared" ref="BW135:DF135" si="214">BW96</f>
        <v>0</v>
      </c>
      <c r="BX135" s="508">
        <f t="shared" si="214"/>
        <v>0</v>
      </c>
      <c r="BY135" s="508">
        <f t="shared" si="214"/>
        <v>0</v>
      </c>
      <c r="BZ135" s="508">
        <f t="shared" si="214"/>
        <v>0</v>
      </c>
      <c r="CA135" s="508">
        <f t="shared" si="214"/>
        <v>0</v>
      </c>
      <c r="CB135" s="508">
        <f t="shared" si="214"/>
        <v>0</v>
      </c>
      <c r="CC135" s="508">
        <f t="shared" si="214"/>
        <v>0</v>
      </c>
      <c r="CD135" s="508">
        <f t="shared" si="214"/>
        <v>0</v>
      </c>
      <c r="CE135" s="508">
        <f t="shared" si="214"/>
        <v>0</v>
      </c>
      <c r="CF135" s="508">
        <f t="shared" si="214"/>
        <v>0</v>
      </c>
      <c r="CG135" s="508">
        <f t="shared" si="214"/>
        <v>0</v>
      </c>
      <c r="CH135" s="508">
        <f t="shared" si="214"/>
        <v>0</v>
      </c>
      <c r="CI135" s="508">
        <f t="shared" si="214"/>
        <v>0</v>
      </c>
      <c r="CJ135" s="508">
        <f t="shared" si="214"/>
        <v>0</v>
      </c>
      <c r="CK135" s="508">
        <f t="shared" si="214"/>
        <v>0</v>
      </c>
      <c r="CL135" s="508">
        <f t="shared" si="214"/>
        <v>0</v>
      </c>
      <c r="CM135" s="508">
        <f t="shared" si="214"/>
        <v>0</v>
      </c>
      <c r="CN135" s="508">
        <f t="shared" si="214"/>
        <v>0</v>
      </c>
      <c r="CO135" s="508">
        <f t="shared" si="214"/>
        <v>0</v>
      </c>
      <c r="CP135" s="508">
        <f t="shared" si="214"/>
        <v>0</v>
      </c>
      <c r="CQ135" s="508">
        <f t="shared" si="214"/>
        <v>0</v>
      </c>
      <c r="CR135" s="508">
        <f t="shared" si="214"/>
        <v>0</v>
      </c>
      <c r="CS135" s="508">
        <f t="shared" si="214"/>
        <v>0</v>
      </c>
      <c r="CT135" s="508">
        <f t="shared" si="214"/>
        <v>0</v>
      </c>
      <c r="CU135" s="508">
        <f t="shared" si="214"/>
        <v>0</v>
      </c>
      <c r="CV135" s="508">
        <f t="shared" si="214"/>
        <v>0</v>
      </c>
      <c r="CW135" s="508">
        <f t="shared" si="214"/>
        <v>0</v>
      </c>
      <c r="CX135" s="508">
        <f t="shared" si="214"/>
        <v>0</v>
      </c>
      <c r="CY135" s="508">
        <f t="shared" si="214"/>
        <v>0</v>
      </c>
      <c r="CZ135" s="508">
        <f t="shared" si="214"/>
        <v>0</v>
      </c>
      <c r="DA135" s="508">
        <f t="shared" si="214"/>
        <v>0</v>
      </c>
      <c r="DB135" s="508">
        <f t="shared" si="214"/>
        <v>0</v>
      </c>
      <c r="DC135" s="508">
        <f t="shared" si="214"/>
        <v>0</v>
      </c>
      <c r="DD135" s="508">
        <f t="shared" si="214"/>
        <v>0</v>
      </c>
      <c r="DE135" s="508">
        <f t="shared" si="214"/>
        <v>0</v>
      </c>
      <c r="DF135" s="508">
        <f t="shared" si="214"/>
        <v>0</v>
      </c>
    </row>
    <row r="136" spans="1:5578" ht="27.75" customHeight="1" x14ac:dyDescent="0.25">
      <c r="A136" s="57"/>
      <c r="B136" s="57"/>
      <c r="C136" s="394" t="str">
        <f>Weighting!C25</f>
        <v>EN 13.0</v>
      </c>
      <c r="D136" s="395"/>
      <c r="E136" s="610" t="str">
        <f>Weighting!D25</f>
        <v>LOCAL AIR AND GROUND POLLUTION FROM COMBUSTION OF FUELS *</v>
      </c>
      <c r="F136" s="97">
        <f>Weighting!F25*Weighting!G25</f>
        <v>100</v>
      </c>
      <c r="G136" s="68">
        <f>Weighting!G25</f>
        <v>1</v>
      </c>
      <c r="H136" s="71"/>
      <c r="I136" s="72">
        <f>H102</f>
        <v>0</v>
      </c>
      <c r="J136" s="57"/>
      <c r="K136" s="508">
        <f>K102</f>
        <v>0</v>
      </c>
      <c r="L136" s="508">
        <f t="shared" ref="L136:BW136" si="215">L102</f>
        <v>0</v>
      </c>
      <c r="M136" s="508">
        <f t="shared" si="215"/>
        <v>0</v>
      </c>
      <c r="N136" s="508">
        <f t="shared" si="215"/>
        <v>0</v>
      </c>
      <c r="O136" s="508">
        <f t="shared" si="215"/>
        <v>0</v>
      </c>
      <c r="P136" s="508">
        <f t="shared" si="215"/>
        <v>0</v>
      </c>
      <c r="Q136" s="508">
        <f t="shared" si="215"/>
        <v>0</v>
      </c>
      <c r="R136" s="508">
        <f t="shared" si="215"/>
        <v>0</v>
      </c>
      <c r="S136" s="508">
        <f t="shared" si="215"/>
        <v>0</v>
      </c>
      <c r="T136" s="508">
        <f t="shared" si="215"/>
        <v>0</v>
      </c>
      <c r="U136" s="508">
        <f t="shared" si="215"/>
        <v>0</v>
      </c>
      <c r="V136" s="508">
        <f t="shared" si="215"/>
        <v>0</v>
      </c>
      <c r="W136" s="508">
        <f t="shared" si="215"/>
        <v>0</v>
      </c>
      <c r="X136" s="508">
        <f t="shared" si="215"/>
        <v>0</v>
      </c>
      <c r="Y136" s="508">
        <f t="shared" si="215"/>
        <v>0</v>
      </c>
      <c r="Z136" s="508">
        <f t="shared" si="215"/>
        <v>0</v>
      </c>
      <c r="AA136" s="508">
        <f t="shared" si="215"/>
        <v>0</v>
      </c>
      <c r="AB136" s="508">
        <f t="shared" si="215"/>
        <v>0</v>
      </c>
      <c r="AC136" s="508">
        <f t="shared" si="215"/>
        <v>0</v>
      </c>
      <c r="AD136" s="508">
        <f t="shared" si="215"/>
        <v>0</v>
      </c>
      <c r="AE136" s="508">
        <f t="shared" si="215"/>
        <v>0</v>
      </c>
      <c r="AF136" s="508">
        <f t="shared" si="215"/>
        <v>0</v>
      </c>
      <c r="AG136" s="508">
        <f t="shared" si="215"/>
        <v>0</v>
      </c>
      <c r="AH136" s="508">
        <f t="shared" si="215"/>
        <v>0</v>
      </c>
      <c r="AI136" s="508">
        <f t="shared" si="215"/>
        <v>0</v>
      </c>
      <c r="AJ136" s="508">
        <f t="shared" si="215"/>
        <v>0</v>
      </c>
      <c r="AK136" s="508">
        <f t="shared" si="215"/>
        <v>0</v>
      </c>
      <c r="AL136" s="508">
        <f t="shared" si="215"/>
        <v>0</v>
      </c>
      <c r="AM136" s="508">
        <f t="shared" si="215"/>
        <v>0</v>
      </c>
      <c r="AN136" s="508">
        <f t="shared" si="215"/>
        <v>0</v>
      </c>
      <c r="AO136" s="508">
        <f t="shared" si="215"/>
        <v>0</v>
      </c>
      <c r="AP136" s="508">
        <f t="shared" si="215"/>
        <v>0</v>
      </c>
      <c r="AQ136" s="508">
        <f t="shared" si="215"/>
        <v>0</v>
      </c>
      <c r="AR136" s="508">
        <f t="shared" si="215"/>
        <v>0</v>
      </c>
      <c r="AS136" s="508">
        <f t="shared" si="215"/>
        <v>0</v>
      </c>
      <c r="AT136" s="508">
        <f t="shared" si="215"/>
        <v>0</v>
      </c>
      <c r="AU136" s="508">
        <f t="shared" si="215"/>
        <v>0</v>
      </c>
      <c r="AV136" s="508">
        <f t="shared" si="215"/>
        <v>0</v>
      </c>
      <c r="AW136" s="508">
        <f t="shared" si="215"/>
        <v>0</v>
      </c>
      <c r="AX136" s="508">
        <f t="shared" si="215"/>
        <v>0</v>
      </c>
      <c r="AY136" s="508">
        <f t="shared" si="215"/>
        <v>0</v>
      </c>
      <c r="AZ136" s="508">
        <f t="shared" si="215"/>
        <v>0</v>
      </c>
      <c r="BA136" s="508">
        <f t="shared" si="215"/>
        <v>0</v>
      </c>
      <c r="BB136" s="508">
        <f t="shared" si="215"/>
        <v>0</v>
      </c>
      <c r="BC136" s="508">
        <f t="shared" si="215"/>
        <v>0</v>
      </c>
      <c r="BD136" s="508">
        <f t="shared" si="215"/>
        <v>0</v>
      </c>
      <c r="BE136" s="508">
        <f t="shared" si="215"/>
        <v>0</v>
      </c>
      <c r="BF136" s="508">
        <f t="shared" si="215"/>
        <v>0</v>
      </c>
      <c r="BG136" s="508">
        <f t="shared" si="215"/>
        <v>0</v>
      </c>
      <c r="BH136" s="508">
        <f t="shared" si="215"/>
        <v>0</v>
      </c>
      <c r="BI136" s="508">
        <f t="shared" si="215"/>
        <v>0</v>
      </c>
      <c r="BJ136" s="508">
        <f t="shared" si="215"/>
        <v>0</v>
      </c>
      <c r="BK136" s="508">
        <f t="shared" si="215"/>
        <v>0</v>
      </c>
      <c r="BL136" s="508">
        <f t="shared" si="215"/>
        <v>0</v>
      </c>
      <c r="BM136" s="508">
        <f t="shared" si="215"/>
        <v>0</v>
      </c>
      <c r="BN136" s="508">
        <f t="shared" si="215"/>
        <v>0</v>
      </c>
      <c r="BO136" s="508">
        <f t="shared" si="215"/>
        <v>0</v>
      </c>
      <c r="BP136" s="508">
        <f t="shared" si="215"/>
        <v>0</v>
      </c>
      <c r="BQ136" s="508">
        <f t="shared" si="215"/>
        <v>0</v>
      </c>
      <c r="BR136" s="508">
        <f t="shared" si="215"/>
        <v>0</v>
      </c>
      <c r="BS136" s="508">
        <f t="shared" si="215"/>
        <v>0</v>
      </c>
      <c r="BT136" s="508">
        <f t="shared" si="215"/>
        <v>0</v>
      </c>
      <c r="BU136" s="508">
        <f t="shared" si="215"/>
        <v>0</v>
      </c>
      <c r="BV136" s="508">
        <f t="shared" si="215"/>
        <v>0</v>
      </c>
      <c r="BW136" s="508">
        <f t="shared" si="215"/>
        <v>0</v>
      </c>
      <c r="BX136" s="508">
        <f t="shared" ref="BX136:DF136" si="216">BX102</f>
        <v>0</v>
      </c>
      <c r="BY136" s="508">
        <f t="shared" si="216"/>
        <v>0</v>
      </c>
      <c r="BZ136" s="508">
        <f t="shared" si="216"/>
        <v>0</v>
      </c>
      <c r="CA136" s="508">
        <f t="shared" si="216"/>
        <v>0</v>
      </c>
      <c r="CB136" s="508">
        <f t="shared" si="216"/>
        <v>0</v>
      </c>
      <c r="CC136" s="508">
        <f t="shared" si="216"/>
        <v>0</v>
      </c>
      <c r="CD136" s="508">
        <f t="shared" si="216"/>
        <v>0</v>
      </c>
      <c r="CE136" s="508">
        <f t="shared" si="216"/>
        <v>0</v>
      </c>
      <c r="CF136" s="508">
        <f t="shared" si="216"/>
        <v>0</v>
      </c>
      <c r="CG136" s="508">
        <f t="shared" si="216"/>
        <v>0</v>
      </c>
      <c r="CH136" s="508">
        <f t="shared" si="216"/>
        <v>0</v>
      </c>
      <c r="CI136" s="508">
        <f t="shared" si="216"/>
        <v>0</v>
      </c>
      <c r="CJ136" s="508">
        <f t="shared" si="216"/>
        <v>0</v>
      </c>
      <c r="CK136" s="508">
        <f t="shared" si="216"/>
        <v>0</v>
      </c>
      <c r="CL136" s="508">
        <f t="shared" si="216"/>
        <v>0</v>
      </c>
      <c r="CM136" s="508">
        <f t="shared" si="216"/>
        <v>0</v>
      </c>
      <c r="CN136" s="508">
        <f t="shared" si="216"/>
        <v>0</v>
      </c>
      <c r="CO136" s="508">
        <f t="shared" si="216"/>
        <v>0</v>
      </c>
      <c r="CP136" s="508">
        <f t="shared" si="216"/>
        <v>0</v>
      </c>
      <c r="CQ136" s="508">
        <f t="shared" si="216"/>
        <v>0</v>
      </c>
      <c r="CR136" s="508">
        <f t="shared" si="216"/>
        <v>0</v>
      </c>
      <c r="CS136" s="508">
        <f t="shared" si="216"/>
        <v>0</v>
      </c>
      <c r="CT136" s="508">
        <f t="shared" si="216"/>
        <v>0</v>
      </c>
      <c r="CU136" s="508">
        <f t="shared" si="216"/>
        <v>0</v>
      </c>
      <c r="CV136" s="508">
        <f t="shared" si="216"/>
        <v>0</v>
      </c>
      <c r="CW136" s="508">
        <f t="shared" si="216"/>
        <v>0</v>
      </c>
      <c r="CX136" s="508">
        <f t="shared" si="216"/>
        <v>0</v>
      </c>
      <c r="CY136" s="508">
        <f t="shared" si="216"/>
        <v>0</v>
      </c>
      <c r="CZ136" s="508">
        <f t="shared" si="216"/>
        <v>0</v>
      </c>
      <c r="DA136" s="508">
        <f t="shared" si="216"/>
        <v>0</v>
      </c>
      <c r="DB136" s="508">
        <f t="shared" si="216"/>
        <v>0</v>
      </c>
      <c r="DC136" s="508">
        <f t="shared" si="216"/>
        <v>0</v>
      </c>
      <c r="DD136" s="508">
        <f t="shared" si="216"/>
        <v>0</v>
      </c>
      <c r="DE136" s="508">
        <f t="shared" si="216"/>
        <v>0</v>
      </c>
      <c r="DF136" s="508">
        <f t="shared" si="216"/>
        <v>0</v>
      </c>
    </row>
    <row r="137" spans="1:5578" ht="27.75" customHeight="1" x14ac:dyDescent="0.25">
      <c r="A137" s="57"/>
      <c r="B137" s="142"/>
      <c r="C137" s="691" t="str">
        <f>Weighting!D26</f>
        <v>INNOVATION / EXEMPLARY PERFORMANCE</v>
      </c>
      <c r="D137" s="691"/>
      <c r="E137" s="691"/>
      <c r="F137" s="97">
        <f>Weighting!F26*Weighting!G26</f>
        <v>300</v>
      </c>
      <c r="G137" s="68">
        <f>Weighting!G26</f>
        <v>1</v>
      </c>
      <c r="H137" s="71"/>
      <c r="I137" s="72">
        <f>H108</f>
        <v>0</v>
      </c>
      <c r="J137" s="57"/>
      <c r="K137" s="508">
        <f>K111</f>
        <v>0</v>
      </c>
      <c r="L137" s="508">
        <f t="shared" ref="L137:BW137" si="217">L111</f>
        <v>0</v>
      </c>
      <c r="M137" s="508">
        <f t="shared" si="217"/>
        <v>0</v>
      </c>
      <c r="N137" s="508">
        <f t="shared" si="217"/>
        <v>0</v>
      </c>
      <c r="O137" s="508">
        <f t="shared" si="217"/>
        <v>0</v>
      </c>
      <c r="P137" s="508">
        <f t="shared" si="217"/>
        <v>0</v>
      </c>
      <c r="Q137" s="508">
        <f t="shared" si="217"/>
        <v>0</v>
      </c>
      <c r="R137" s="508">
        <f t="shared" si="217"/>
        <v>0</v>
      </c>
      <c r="S137" s="508">
        <f t="shared" si="217"/>
        <v>0</v>
      </c>
      <c r="T137" s="508">
        <f t="shared" si="217"/>
        <v>0</v>
      </c>
      <c r="U137" s="508">
        <f t="shared" si="217"/>
        <v>0</v>
      </c>
      <c r="V137" s="508">
        <f t="shared" si="217"/>
        <v>0</v>
      </c>
      <c r="W137" s="508">
        <f t="shared" si="217"/>
        <v>0</v>
      </c>
      <c r="X137" s="508">
        <f t="shared" si="217"/>
        <v>0</v>
      </c>
      <c r="Y137" s="508">
        <f t="shared" si="217"/>
        <v>0</v>
      </c>
      <c r="Z137" s="508">
        <f t="shared" si="217"/>
        <v>0</v>
      </c>
      <c r="AA137" s="508">
        <f t="shared" si="217"/>
        <v>0</v>
      </c>
      <c r="AB137" s="508">
        <f t="shared" si="217"/>
        <v>0</v>
      </c>
      <c r="AC137" s="508">
        <f t="shared" si="217"/>
        <v>0</v>
      </c>
      <c r="AD137" s="508">
        <f t="shared" si="217"/>
        <v>0</v>
      </c>
      <c r="AE137" s="508">
        <f t="shared" si="217"/>
        <v>0</v>
      </c>
      <c r="AF137" s="508">
        <f t="shared" si="217"/>
        <v>0</v>
      </c>
      <c r="AG137" s="508">
        <f t="shared" si="217"/>
        <v>0</v>
      </c>
      <c r="AH137" s="508">
        <f t="shared" si="217"/>
        <v>0</v>
      </c>
      <c r="AI137" s="508">
        <f t="shared" si="217"/>
        <v>0</v>
      </c>
      <c r="AJ137" s="508">
        <f t="shared" si="217"/>
        <v>0</v>
      </c>
      <c r="AK137" s="508">
        <f t="shared" si="217"/>
        <v>0</v>
      </c>
      <c r="AL137" s="508">
        <f t="shared" si="217"/>
        <v>0</v>
      </c>
      <c r="AM137" s="508">
        <f t="shared" si="217"/>
        <v>0</v>
      </c>
      <c r="AN137" s="508">
        <f t="shared" si="217"/>
        <v>0</v>
      </c>
      <c r="AO137" s="508">
        <f t="shared" si="217"/>
        <v>0</v>
      </c>
      <c r="AP137" s="508">
        <f t="shared" si="217"/>
        <v>0</v>
      </c>
      <c r="AQ137" s="508">
        <f t="shared" si="217"/>
        <v>0</v>
      </c>
      <c r="AR137" s="508">
        <f t="shared" si="217"/>
        <v>0</v>
      </c>
      <c r="AS137" s="508">
        <f t="shared" si="217"/>
        <v>0</v>
      </c>
      <c r="AT137" s="508">
        <f t="shared" si="217"/>
        <v>0</v>
      </c>
      <c r="AU137" s="508">
        <f t="shared" si="217"/>
        <v>0</v>
      </c>
      <c r="AV137" s="508">
        <f t="shared" si="217"/>
        <v>0</v>
      </c>
      <c r="AW137" s="508">
        <f t="shared" si="217"/>
        <v>0</v>
      </c>
      <c r="AX137" s="508">
        <f t="shared" si="217"/>
        <v>0</v>
      </c>
      <c r="AY137" s="508">
        <f t="shared" si="217"/>
        <v>0</v>
      </c>
      <c r="AZ137" s="508">
        <f t="shared" si="217"/>
        <v>0</v>
      </c>
      <c r="BA137" s="508">
        <f t="shared" si="217"/>
        <v>0</v>
      </c>
      <c r="BB137" s="508">
        <f t="shared" si="217"/>
        <v>0</v>
      </c>
      <c r="BC137" s="508">
        <f t="shared" si="217"/>
        <v>0</v>
      </c>
      <c r="BD137" s="508">
        <f t="shared" si="217"/>
        <v>0</v>
      </c>
      <c r="BE137" s="508">
        <f t="shared" si="217"/>
        <v>0</v>
      </c>
      <c r="BF137" s="508">
        <f t="shared" si="217"/>
        <v>0</v>
      </c>
      <c r="BG137" s="508">
        <f t="shared" si="217"/>
        <v>0</v>
      </c>
      <c r="BH137" s="508">
        <f t="shared" si="217"/>
        <v>0</v>
      </c>
      <c r="BI137" s="508">
        <f t="shared" si="217"/>
        <v>0</v>
      </c>
      <c r="BJ137" s="508">
        <f t="shared" si="217"/>
        <v>0</v>
      </c>
      <c r="BK137" s="508">
        <f t="shared" si="217"/>
        <v>0</v>
      </c>
      <c r="BL137" s="508">
        <f t="shared" si="217"/>
        <v>0</v>
      </c>
      <c r="BM137" s="508">
        <f t="shared" si="217"/>
        <v>0</v>
      </c>
      <c r="BN137" s="508">
        <f t="shared" si="217"/>
        <v>0</v>
      </c>
      <c r="BO137" s="508">
        <f t="shared" si="217"/>
        <v>0</v>
      </c>
      <c r="BP137" s="508">
        <f t="shared" si="217"/>
        <v>0</v>
      </c>
      <c r="BQ137" s="508">
        <f t="shared" si="217"/>
        <v>0</v>
      </c>
      <c r="BR137" s="508">
        <f t="shared" si="217"/>
        <v>0</v>
      </c>
      <c r="BS137" s="508">
        <f t="shared" si="217"/>
        <v>0</v>
      </c>
      <c r="BT137" s="508">
        <f t="shared" si="217"/>
        <v>0</v>
      </c>
      <c r="BU137" s="508">
        <f t="shared" si="217"/>
        <v>0</v>
      </c>
      <c r="BV137" s="508">
        <f t="shared" si="217"/>
        <v>0</v>
      </c>
      <c r="BW137" s="508">
        <f t="shared" si="217"/>
        <v>0</v>
      </c>
      <c r="BX137" s="508">
        <f t="shared" ref="BX137:DF137" si="218">BX111</f>
        <v>0</v>
      </c>
      <c r="BY137" s="508">
        <f t="shared" si="218"/>
        <v>0</v>
      </c>
      <c r="BZ137" s="508">
        <f t="shared" si="218"/>
        <v>0</v>
      </c>
      <c r="CA137" s="508">
        <f t="shared" si="218"/>
        <v>0</v>
      </c>
      <c r="CB137" s="508">
        <f t="shared" si="218"/>
        <v>0</v>
      </c>
      <c r="CC137" s="508">
        <f t="shared" si="218"/>
        <v>0</v>
      </c>
      <c r="CD137" s="508">
        <f t="shared" si="218"/>
        <v>0</v>
      </c>
      <c r="CE137" s="508">
        <f t="shared" si="218"/>
        <v>0</v>
      </c>
      <c r="CF137" s="508">
        <f t="shared" si="218"/>
        <v>0</v>
      </c>
      <c r="CG137" s="508">
        <f t="shared" si="218"/>
        <v>0</v>
      </c>
      <c r="CH137" s="508">
        <f t="shared" si="218"/>
        <v>0</v>
      </c>
      <c r="CI137" s="508">
        <f t="shared" si="218"/>
        <v>0</v>
      </c>
      <c r="CJ137" s="508">
        <f t="shared" si="218"/>
        <v>0</v>
      </c>
      <c r="CK137" s="508">
        <f t="shared" si="218"/>
        <v>0</v>
      </c>
      <c r="CL137" s="508">
        <f t="shared" si="218"/>
        <v>0</v>
      </c>
      <c r="CM137" s="508">
        <f t="shared" si="218"/>
        <v>0</v>
      </c>
      <c r="CN137" s="508">
        <f t="shared" si="218"/>
        <v>0</v>
      </c>
      <c r="CO137" s="508">
        <f t="shared" si="218"/>
        <v>0</v>
      </c>
      <c r="CP137" s="508">
        <f t="shared" si="218"/>
        <v>0</v>
      </c>
      <c r="CQ137" s="508">
        <f t="shared" si="218"/>
        <v>0</v>
      </c>
      <c r="CR137" s="508">
        <f t="shared" si="218"/>
        <v>0</v>
      </c>
      <c r="CS137" s="508">
        <f t="shared" si="218"/>
        <v>0</v>
      </c>
      <c r="CT137" s="508">
        <f t="shared" si="218"/>
        <v>0</v>
      </c>
      <c r="CU137" s="508">
        <f t="shared" si="218"/>
        <v>0</v>
      </c>
      <c r="CV137" s="508">
        <f t="shared" si="218"/>
        <v>0</v>
      </c>
      <c r="CW137" s="508">
        <f t="shared" si="218"/>
        <v>0</v>
      </c>
      <c r="CX137" s="508">
        <f t="shared" si="218"/>
        <v>0</v>
      </c>
      <c r="CY137" s="508">
        <f t="shared" si="218"/>
        <v>0</v>
      </c>
      <c r="CZ137" s="508">
        <f t="shared" si="218"/>
        <v>0</v>
      </c>
      <c r="DA137" s="508">
        <f t="shared" si="218"/>
        <v>0</v>
      </c>
      <c r="DB137" s="508">
        <f t="shared" si="218"/>
        <v>0</v>
      </c>
      <c r="DC137" s="508">
        <f t="shared" si="218"/>
        <v>0</v>
      </c>
      <c r="DD137" s="508">
        <f t="shared" si="218"/>
        <v>0</v>
      </c>
      <c r="DE137" s="508">
        <f t="shared" si="218"/>
        <v>0</v>
      </c>
      <c r="DF137" s="508">
        <f t="shared" si="218"/>
        <v>0</v>
      </c>
    </row>
    <row r="138" spans="1:5578" s="57" customFormat="1" ht="11" customHeight="1" x14ac:dyDescent="0.25">
      <c r="B138" s="142"/>
      <c r="C138" s="294"/>
      <c r="D138" s="594"/>
      <c r="E138" s="595"/>
      <c r="F138" s="593"/>
      <c r="G138" s="74"/>
      <c r="H138" s="74"/>
      <c r="I138" s="596">
        <f>IFERROR(AVERAGEIF(K138:DF138,"&lt;&gt;0"),0)</f>
        <v>0</v>
      </c>
      <c r="J138" s="144"/>
      <c r="K138" s="597">
        <f>IF(K137=100,1.4%,IF(K137=200,2.7%,IF(K137=300,4.1%,0)))</f>
        <v>0</v>
      </c>
      <c r="L138" s="597">
        <f t="shared" ref="L138:BW138" si="219">IF(L137=100,1.4%,IF(L137=200,2.7%,IF(L137=300,4.1%,0)))</f>
        <v>0</v>
      </c>
      <c r="M138" s="597">
        <f t="shared" si="219"/>
        <v>0</v>
      </c>
      <c r="N138" s="597">
        <f t="shared" si="219"/>
        <v>0</v>
      </c>
      <c r="O138" s="597">
        <f t="shared" si="219"/>
        <v>0</v>
      </c>
      <c r="P138" s="597">
        <f t="shared" si="219"/>
        <v>0</v>
      </c>
      <c r="Q138" s="597">
        <f t="shared" si="219"/>
        <v>0</v>
      </c>
      <c r="R138" s="597">
        <f t="shared" si="219"/>
        <v>0</v>
      </c>
      <c r="S138" s="597">
        <f t="shared" si="219"/>
        <v>0</v>
      </c>
      <c r="T138" s="597">
        <f t="shared" si="219"/>
        <v>0</v>
      </c>
      <c r="U138" s="597">
        <f t="shared" si="219"/>
        <v>0</v>
      </c>
      <c r="V138" s="597">
        <f t="shared" si="219"/>
        <v>0</v>
      </c>
      <c r="W138" s="597">
        <f t="shared" si="219"/>
        <v>0</v>
      </c>
      <c r="X138" s="597">
        <f t="shared" si="219"/>
        <v>0</v>
      </c>
      <c r="Y138" s="597">
        <f t="shared" si="219"/>
        <v>0</v>
      </c>
      <c r="Z138" s="597">
        <f t="shared" si="219"/>
        <v>0</v>
      </c>
      <c r="AA138" s="597">
        <f t="shared" si="219"/>
        <v>0</v>
      </c>
      <c r="AB138" s="597">
        <f t="shared" si="219"/>
        <v>0</v>
      </c>
      <c r="AC138" s="597">
        <f t="shared" si="219"/>
        <v>0</v>
      </c>
      <c r="AD138" s="597">
        <f t="shared" si="219"/>
        <v>0</v>
      </c>
      <c r="AE138" s="597">
        <f t="shared" si="219"/>
        <v>0</v>
      </c>
      <c r="AF138" s="597">
        <f t="shared" si="219"/>
        <v>0</v>
      </c>
      <c r="AG138" s="597">
        <f t="shared" si="219"/>
        <v>0</v>
      </c>
      <c r="AH138" s="597">
        <f t="shared" si="219"/>
        <v>0</v>
      </c>
      <c r="AI138" s="597">
        <f t="shared" si="219"/>
        <v>0</v>
      </c>
      <c r="AJ138" s="597">
        <f t="shared" si="219"/>
        <v>0</v>
      </c>
      <c r="AK138" s="597">
        <f t="shared" si="219"/>
        <v>0</v>
      </c>
      <c r="AL138" s="597">
        <f t="shared" si="219"/>
        <v>0</v>
      </c>
      <c r="AM138" s="597">
        <f t="shared" si="219"/>
        <v>0</v>
      </c>
      <c r="AN138" s="597">
        <f t="shared" si="219"/>
        <v>0</v>
      </c>
      <c r="AO138" s="597">
        <f t="shared" si="219"/>
        <v>0</v>
      </c>
      <c r="AP138" s="597">
        <f t="shared" si="219"/>
        <v>0</v>
      </c>
      <c r="AQ138" s="597">
        <f t="shared" si="219"/>
        <v>0</v>
      </c>
      <c r="AR138" s="597">
        <f t="shared" si="219"/>
        <v>0</v>
      </c>
      <c r="AS138" s="597">
        <f t="shared" si="219"/>
        <v>0</v>
      </c>
      <c r="AT138" s="597">
        <f t="shared" si="219"/>
        <v>0</v>
      </c>
      <c r="AU138" s="597">
        <f t="shared" si="219"/>
        <v>0</v>
      </c>
      <c r="AV138" s="597">
        <f t="shared" si="219"/>
        <v>0</v>
      </c>
      <c r="AW138" s="597">
        <f t="shared" si="219"/>
        <v>0</v>
      </c>
      <c r="AX138" s="597">
        <f t="shared" si="219"/>
        <v>0</v>
      </c>
      <c r="AY138" s="597">
        <f t="shared" si="219"/>
        <v>0</v>
      </c>
      <c r="AZ138" s="597">
        <f t="shared" si="219"/>
        <v>0</v>
      </c>
      <c r="BA138" s="597">
        <f t="shared" si="219"/>
        <v>0</v>
      </c>
      <c r="BB138" s="597">
        <f t="shared" si="219"/>
        <v>0</v>
      </c>
      <c r="BC138" s="597">
        <f t="shared" si="219"/>
        <v>0</v>
      </c>
      <c r="BD138" s="597">
        <f t="shared" si="219"/>
        <v>0</v>
      </c>
      <c r="BE138" s="597">
        <f t="shared" si="219"/>
        <v>0</v>
      </c>
      <c r="BF138" s="597">
        <f t="shared" si="219"/>
        <v>0</v>
      </c>
      <c r="BG138" s="597">
        <f t="shared" si="219"/>
        <v>0</v>
      </c>
      <c r="BH138" s="597">
        <f t="shared" si="219"/>
        <v>0</v>
      </c>
      <c r="BI138" s="597">
        <f t="shared" si="219"/>
        <v>0</v>
      </c>
      <c r="BJ138" s="597">
        <f t="shared" si="219"/>
        <v>0</v>
      </c>
      <c r="BK138" s="597">
        <f t="shared" si="219"/>
        <v>0</v>
      </c>
      <c r="BL138" s="597">
        <f t="shared" si="219"/>
        <v>0</v>
      </c>
      <c r="BM138" s="597">
        <f t="shared" si="219"/>
        <v>0</v>
      </c>
      <c r="BN138" s="597">
        <f t="shared" si="219"/>
        <v>0</v>
      </c>
      <c r="BO138" s="597">
        <f t="shared" si="219"/>
        <v>0</v>
      </c>
      <c r="BP138" s="597">
        <f t="shared" si="219"/>
        <v>0</v>
      </c>
      <c r="BQ138" s="597">
        <f t="shared" si="219"/>
        <v>0</v>
      </c>
      <c r="BR138" s="597">
        <f t="shared" si="219"/>
        <v>0</v>
      </c>
      <c r="BS138" s="597">
        <f t="shared" si="219"/>
        <v>0</v>
      </c>
      <c r="BT138" s="597">
        <f t="shared" si="219"/>
        <v>0</v>
      </c>
      <c r="BU138" s="597">
        <f t="shared" si="219"/>
        <v>0</v>
      </c>
      <c r="BV138" s="597">
        <f t="shared" si="219"/>
        <v>0</v>
      </c>
      <c r="BW138" s="597">
        <f t="shared" si="219"/>
        <v>0</v>
      </c>
      <c r="BX138" s="597">
        <f t="shared" ref="BX138:DF138" si="220">IF(BX137=100,1.4%,IF(BX137=200,2.7%,IF(BX137=300,4.1%,0)))</f>
        <v>0</v>
      </c>
      <c r="BY138" s="597">
        <f t="shared" si="220"/>
        <v>0</v>
      </c>
      <c r="BZ138" s="597">
        <f t="shared" si="220"/>
        <v>0</v>
      </c>
      <c r="CA138" s="597">
        <f t="shared" si="220"/>
        <v>0</v>
      </c>
      <c r="CB138" s="597">
        <f t="shared" si="220"/>
        <v>0</v>
      </c>
      <c r="CC138" s="597">
        <f t="shared" si="220"/>
        <v>0</v>
      </c>
      <c r="CD138" s="597">
        <f t="shared" si="220"/>
        <v>0</v>
      </c>
      <c r="CE138" s="597">
        <f t="shared" si="220"/>
        <v>0</v>
      </c>
      <c r="CF138" s="597">
        <f t="shared" si="220"/>
        <v>0</v>
      </c>
      <c r="CG138" s="597">
        <f t="shared" si="220"/>
        <v>0</v>
      </c>
      <c r="CH138" s="597">
        <f t="shared" si="220"/>
        <v>0</v>
      </c>
      <c r="CI138" s="597">
        <f t="shared" si="220"/>
        <v>0</v>
      </c>
      <c r="CJ138" s="597">
        <f t="shared" si="220"/>
        <v>0</v>
      </c>
      <c r="CK138" s="597">
        <f t="shared" si="220"/>
        <v>0</v>
      </c>
      <c r="CL138" s="597">
        <f t="shared" si="220"/>
        <v>0</v>
      </c>
      <c r="CM138" s="597">
        <f t="shared" si="220"/>
        <v>0</v>
      </c>
      <c r="CN138" s="597">
        <f t="shared" si="220"/>
        <v>0</v>
      </c>
      <c r="CO138" s="597">
        <f t="shared" si="220"/>
        <v>0</v>
      </c>
      <c r="CP138" s="597">
        <f t="shared" si="220"/>
        <v>0</v>
      </c>
      <c r="CQ138" s="597">
        <f t="shared" si="220"/>
        <v>0</v>
      </c>
      <c r="CR138" s="597">
        <f t="shared" si="220"/>
        <v>0</v>
      </c>
      <c r="CS138" s="597">
        <f t="shared" si="220"/>
        <v>0</v>
      </c>
      <c r="CT138" s="597">
        <f t="shared" si="220"/>
        <v>0</v>
      </c>
      <c r="CU138" s="597">
        <f t="shared" si="220"/>
        <v>0</v>
      </c>
      <c r="CV138" s="597">
        <f t="shared" si="220"/>
        <v>0</v>
      </c>
      <c r="CW138" s="597">
        <f t="shared" si="220"/>
        <v>0</v>
      </c>
      <c r="CX138" s="597">
        <f t="shared" si="220"/>
        <v>0</v>
      </c>
      <c r="CY138" s="597">
        <f t="shared" si="220"/>
        <v>0</v>
      </c>
      <c r="CZ138" s="597">
        <f t="shared" si="220"/>
        <v>0</v>
      </c>
      <c r="DA138" s="597">
        <f t="shared" si="220"/>
        <v>0</v>
      </c>
      <c r="DB138" s="597">
        <f t="shared" si="220"/>
        <v>0</v>
      </c>
      <c r="DC138" s="597">
        <f t="shared" si="220"/>
        <v>0</v>
      </c>
      <c r="DD138" s="597">
        <f t="shared" si="220"/>
        <v>0</v>
      </c>
      <c r="DE138" s="597">
        <f t="shared" si="220"/>
        <v>0</v>
      </c>
      <c r="DF138" s="597">
        <f t="shared" si="220"/>
        <v>0</v>
      </c>
      <c r="DG138" s="175"/>
      <c r="DH138" s="175"/>
      <c r="DI138" s="175"/>
      <c r="DJ138" s="175"/>
      <c r="DK138" s="175"/>
      <c r="DL138" s="175"/>
      <c r="DM138" s="175"/>
      <c r="DN138" s="175"/>
      <c r="DO138" s="175"/>
      <c r="DP138" s="175"/>
      <c r="DQ138" s="175"/>
      <c r="DR138" s="175"/>
      <c r="DS138" s="175"/>
      <c r="DT138" s="175"/>
      <c r="DU138" s="175"/>
      <c r="DV138" s="175"/>
      <c r="DW138" s="175"/>
      <c r="DX138" s="175"/>
      <c r="DY138" s="175"/>
      <c r="DZ138" s="175"/>
      <c r="EA138" s="175"/>
      <c r="EB138" s="175"/>
      <c r="EC138" s="175"/>
      <c r="ED138" s="175"/>
      <c r="EE138" s="175"/>
      <c r="EF138" s="175"/>
      <c r="EG138" s="175"/>
      <c r="EH138" s="175"/>
      <c r="EI138" s="175"/>
      <c r="EJ138" s="175"/>
      <c r="EK138" s="175"/>
      <c r="EL138" s="175"/>
      <c r="EM138" s="175"/>
      <c r="EN138" s="175"/>
      <c r="EO138" s="175"/>
      <c r="EP138" s="175"/>
      <c r="EQ138" s="175"/>
      <c r="ER138" s="175"/>
      <c r="ES138" s="175"/>
      <c r="ET138" s="175"/>
      <c r="EU138" s="175"/>
      <c r="EV138" s="175"/>
      <c r="EW138" s="175"/>
      <c r="EX138" s="175"/>
      <c r="EY138" s="175"/>
      <c r="EZ138" s="175"/>
      <c r="FA138" s="175"/>
      <c r="FB138" s="175"/>
      <c r="FC138" s="175"/>
      <c r="FD138" s="175"/>
      <c r="FE138" s="175"/>
      <c r="FF138" s="175"/>
      <c r="FG138" s="175"/>
      <c r="FH138" s="175"/>
      <c r="FI138" s="175"/>
      <c r="FJ138" s="175"/>
      <c r="FK138" s="175"/>
      <c r="FL138" s="175"/>
      <c r="FM138" s="175"/>
      <c r="FN138" s="175"/>
      <c r="FO138" s="175"/>
      <c r="FP138" s="175"/>
      <c r="FQ138" s="175"/>
      <c r="FR138" s="175"/>
      <c r="FS138" s="175"/>
      <c r="FT138" s="175"/>
      <c r="FU138" s="175"/>
      <c r="FV138" s="175"/>
      <c r="FW138" s="175"/>
      <c r="FX138" s="175"/>
      <c r="FY138" s="175"/>
      <c r="FZ138" s="175"/>
      <c r="GA138" s="175"/>
      <c r="GB138" s="175"/>
      <c r="GC138" s="175"/>
      <c r="GD138" s="175"/>
      <c r="GE138" s="175"/>
      <c r="GF138" s="175"/>
      <c r="GG138" s="175"/>
      <c r="GH138" s="175"/>
      <c r="GI138" s="175"/>
      <c r="GJ138" s="175"/>
      <c r="GK138" s="175"/>
      <c r="GL138" s="175"/>
      <c r="GM138" s="175"/>
      <c r="GN138" s="175"/>
      <c r="GO138" s="175"/>
      <c r="GP138" s="175"/>
      <c r="GQ138" s="175"/>
      <c r="GR138" s="175"/>
      <c r="GS138" s="175"/>
      <c r="GT138" s="175"/>
      <c r="GU138" s="175"/>
      <c r="GV138" s="175"/>
      <c r="GW138" s="175"/>
      <c r="GX138" s="175"/>
      <c r="GY138" s="175"/>
      <c r="GZ138" s="175"/>
      <c r="HA138" s="175"/>
      <c r="HB138" s="175"/>
      <c r="HC138" s="175"/>
      <c r="HD138" s="175"/>
      <c r="HE138" s="175"/>
      <c r="HF138" s="175"/>
      <c r="HG138" s="175"/>
      <c r="HH138" s="175"/>
      <c r="HI138" s="175"/>
      <c r="HJ138" s="175"/>
      <c r="HK138" s="175"/>
      <c r="HL138" s="175"/>
      <c r="HM138" s="175"/>
      <c r="HN138" s="175"/>
      <c r="HO138" s="175"/>
      <c r="HP138" s="175"/>
      <c r="HQ138" s="175"/>
      <c r="HR138" s="175"/>
      <c r="HS138" s="175"/>
      <c r="HT138" s="175"/>
      <c r="HU138" s="175"/>
      <c r="HV138" s="175"/>
      <c r="HW138" s="175"/>
      <c r="HX138" s="175"/>
      <c r="HY138" s="175"/>
      <c r="HZ138" s="175"/>
      <c r="IA138" s="175"/>
      <c r="IB138" s="175"/>
      <c r="IC138" s="175"/>
      <c r="ID138" s="175"/>
      <c r="IE138" s="175"/>
      <c r="IF138" s="175"/>
      <c r="IG138" s="175"/>
      <c r="IH138" s="175"/>
      <c r="II138" s="175"/>
      <c r="IJ138" s="175"/>
      <c r="IK138" s="175"/>
      <c r="IL138" s="175"/>
      <c r="IM138" s="175"/>
      <c r="IN138" s="175"/>
      <c r="IO138" s="175"/>
      <c r="IP138" s="175"/>
      <c r="IQ138" s="175"/>
      <c r="IR138" s="175"/>
      <c r="IS138" s="175"/>
      <c r="IT138" s="175"/>
      <c r="IU138" s="175"/>
      <c r="IV138" s="175"/>
      <c r="IW138" s="175"/>
      <c r="IX138" s="175"/>
      <c r="IY138" s="175"/>
      <c r="IZ138" s="175"/>
      <c r="JA138" s="175"/>
      <c r="JB138" s="175"/>
      <c r="JC138" s="175"/>
      <c r="JD138" s="175"/>
      <c r="JE138" s="175"/>
      <c r="JF138" s="175"/>
      <c r="JG138" s="175"/>
      <c r="JH138" s="175"/>
      <c r="JI138" s="175"/>
      <c r="JJ138" s="175"/>
      <c r="JK138" s="175"/>
      <c r="JL138" s="175"/>
      <c r="JM138" s="175"/>
      <c r="JN138" s="175"/>
      <c r="JO138" s="175"/>
      <c r="JP138" s="175"/>
      <c r="JQ138" s="175"/>
      <c r="JR138" s="175"/>
      <c r="JS138" s="175"/>
      <c r="JT138" s="175"/>
      <c r="JU138" s="175"/>
      <c r="JV138" s="175"/>
      <c r="JW138" s="175"/>
      <c r="JX138" s="175"/>
      <c r="JY138" s="175"/>
      <c r="JZ138" s="175"/>
      <c r="KA138" s="175"/>
      <c r="KB138" s="175"/>
      <c r="KC138" s="175"/>
      <c r="KD138" s="175"/>
      <c r="KE138" s="175"/>
      <c r="KF138" s="175"/>
      <c r="KG138" s="175"/>
      <c r="KH138" s="175"/>
      <c r="KI138" s="175"/>
      <c r="KJ138" s="175"/>
      <c r="KK138" s="175"/>
      <c r="KL138" s="175"/>
      <c r="KM138" s="175"/>
      <c r="KN138" s="175"/>
      <c r="KO138" s="175"/>
      <c r="KP138" s="175"/>
      <c r="KQ138" s="175"/>
      <c r="KR138" s="175"/>
      <c r="KS138" s="175"/>
      <c r="KT138" s="175"/>
      <c r="KU138" s="175"/>
      <c r="KV138" s="175"/>
      <c r="KW138" s="175"/>
      <c r="KX138" s="175"/>
      <c r="KY138" s="175"/>
      <c r="KZ138" s="175"/>
      <c r="LA138" s="175"/>
      <c r="LB138" s="175"/>
      <c r="LC138" s="175"/>
      <c r="LD138" s="175"/>
      <c r="LE138" s="175"/>
      <c r="LF138" s="175"/>
      <c r="LG138" s="175"/>
      <c r="LH138" s="175"/>
      <c r="LI138" s="175"/>
      <c r="LJ138" s="175"/>
      <c r="LK138" s="175"/>
      <c r="LL138" s="175"/>
      <c r="LM138" s="175"/>
      <c r="LN138" s="175"/>
      <c r="LO138" s="175"/>
      <c r="LP138" s="175"/>
      <c r="LQ138" s="175"/>
      <c r="LR138" s="175"/>
      <c r="LS138" s="175"/>
      <c r="LT138" s="175"/>
      <c r="LU138" s="175"/>
      <c r="LV138" s="175"/>
      <c r="LW138" s="175"/>
      <c r="LX138" s="175"/>
      <c r="LY138" s="175"/>
      <c r="LZ138" s="175"/>
      <c r="MA138" s="175"/>
      <c r="MB138" s="175"/>
      <c r="MC138" s="175"/>
      <c r="MD138" s="175"/>
      <c r="ME138" s="175"/>
      <c r="MF138" s="175"/>
      <c r="MG138" s="175"/>
      <c r="MH138" s="175"/>
      <c r="MI138" s="175"/>
      <c r="MJ138" s="175"/>
      <c r="MK138" s="175"/>
      <c r="ML138" s="175"/>
      <c r="MM138" s="175"/>
      <c r="MN138" s="175"/>
      <c r="MO138" s="175"/>
      <c r="MP138" s="175"/>
      <c r="MQ138" s="175"/>
      <c r="MR138" s="175"/>
      <c r="MS138" s="175"/>
      <c r="MT138" s="175"/>
      <c r="MU138" s="175"/>
      <c r="MV138" s="175"/>
      <c r="MW138" s="175"/>
      <c r="MX138" s="175"/>
      <c r="MY138" s="175"/>
      <c r="MZ138" s="175"/>
      <c r="NA138" s="175"/>
      <c r="NB138" s="175"/>
      <c r="NC138" s="175"/>
      <c r="ND138" s="175"/>
      <c r="NE138" s="175"/>
      <c r="NF138" s="175"/>
      <c r="NG138" s="175"/>
      <c r="NH138" s="175"/>
      <c r="NI138" s="175"/>
      <c r="NJ138" s="175"/>
      <c r="NK138" s="175"/>
      <c r="NL138" s="175"/>
      <c r="NM138" s="175"/>
      <c r="NN138" s="175"/>
      <c r="NO138" s="175"/>
      <c r="NP138" s="175"/>
      <c r="NQ138" s="175"/>
      <c r="NR138" s="175"/>
      <c r="NS138" s="175"/>
      <c r="NT138" s="175"/>
      <c r="NU138" s="175"/>
      <c r="NV138" s="175"/>
      <c r="NW138" s="175"/>
      <c r="NX138" s="175"/>
      <c r="NY138" s="175"/>
      <c r="NZ138" s="175"/>
      <c r="OA138" s="175"/>
      <c r="OB138" s="175"/>
      <c r="OC138" s="175"/>
      <c r="OD138" s="175"/>
      <c r="OE138" s="175"/>
      <c r="OF138" s="175"/>
      <c r="OG138" s="175"/>
      <c r="OH138" s="175"/>
      <c r="OI138" s="175"/>
      <c r="OJ138" s="175"/>
      <c r="OK138" s="175"/>
      <c r="OL138" s="175"/>
      <c r="OM138" s="175"/>
      <c r="ON138" s="175"/>
      <c r="OO138" s="175"/>
      <c r="OP138" s="175"/>
      <c r="OQ138" s="175"/>
      <c r="OR138" s="175"/>
      <c r="OS138" s="175"/>
      <c r="OT138" s="175"/>
      <c r="OU138" s="175"/>
      <c r="OV138" s="175"/>
      <c r="OW138" s="175"/>
      <c r="OX138" s="175"/>
      <c r="OY138" s="175"/>
      <c r="OZ138" s="175"/>
      <c r="PA138" s="175"/>
      <c r="PB138" s="175"/>
      <c r="PC138" s="175"/>
      <c r="PD138" s="175"/>
      <c r="PE138" s="175"/>
      <c r="PF138" s="175"/>
      <c r="PG138" s="175"/>
      <c r="PH138" s="175"/>
      <c r="PI138" s="175"/>
      <c r="PJ138" s="175"/>
      <c r="PK138" s="175"/>
      <c r="PL138" s="175"/>
      <c r="PM138" s="175"/>
      <c r="PN138" s="175"/>
      <c r="PO138" s="175"/>
      <c r="PP138" s="175"/>
      <c r="PQ138" s="175"/>
      <c r="PR138" s="175"/>
      <c r="PS138" s="175"/>
      <c r="PT138" s="175"/>
      <c r="PU138" s="175"/>
      <c r="PV138" s="175"/>
      <c r="PW138" s="175"/>
      <c r="PX138" s="175"/>
      <c r="PY138" s="175"/>
      <c r="PZ138" s="175"/>
      <c r="QA138" s="175"/>
      <c r="QB138" s="175"/>
      <c r="QC138" s="175"/>
      <c r="QD138" s="175"/>
      <c r="QE138" s="175"/>
      <c r="QF138" s="175"/>
      <c r="QG138" s="175"/>
      <c r="QH138" s="175"/>
      <c r="QI138" s="175"/>
      <c r="QJ138" s="175"/>
      <c r="QK138" s="175"/>
      <c r="QL138" s="175"/>
      <c r="QM138" s="175"/>
      <c r="QN138" s="175"/>
      <c r="QO138" s="175"/>
      <c r="QP138" s="175"/>
      <c r="QQ138" s="175"/>
      <c r="QR138" s="175"/>
      <c r="QS138" s="175"/>
      <c r="QT138" s="175"/>
      <c r="QU138" s="175"/>
      <c r="QV138" s="175"/>
      <c r="QW138" s="175"/>
      <c r="QX138" s="175"/>
      <c r="QY138" s="175"/>
      <c r="QZ138" s="175"/>
      <c r="RA138" s="175"/>
      <c r="RB138" s="175"/>
      <c r="RC138" s="175"/>
      <c r="RD138" s="175"/>
      <c r="RE138" s="175"/>
      <c r="RF138" s="175"/>
      <c r="RG138" s="175"/>
      <c r="RH138" s="175"/>
      <c r="RI138" s="175"/>
      <c r="RJ138" s="175"/>
      <c r="RK138" s="175"/>
      <c r="RL138" s="175"/>
      <c r="RM138" s="175"/>
      <c r="RN138" s="175"/>
      <c r="RO138" s="175"/>
      <c r="RP138" s="175"/>
      <c r="RQ138" s="175"/>
      <c r="RR138" s="175"/>
      <c r="RS138" s="175"/>
      <c r="RT138" s="175"/>
      <c r="RU138" s="175"/>
      <c r="RV138" s="175"/>
      <c r="RW138" s="175"/>
      <c r="RX138" s="175"/>
      <c r="RY138" s="175"/>
      <c r="RZ138" s="175"/>
      <c r="SA138" s="175"/>
      <c r="SB138" s="175"/>
      <c r="SC138" s="175"/>
      <c r="SD138" s="175"/>
      <c r="SE138" s="175"/>
      <c r="SF138" s="175"/>
      <c r="SG138" s="175"/>
      <c r="SH138" s="175"/>
      <c r="SI138" s="175"/>
      <c r="SJ138" s="175"/>
      <c r="SK138" s="175"/>
      <c r="SL138" s="175"/>
      <c r="SM138" s="175"/>
      <c r="SN138" s="175"/>
      <c r="SO138" s="175"/>
      <c r="SP138" s="175"/>
      <c r="SQ138" s="175"/>
      <c r="SR138" s="175"/>
      <c r="SS138" s="175"/>
      <c r="ST138" s="175"/>
      <c r="SU138" s="175"/>
      <c r="SV138" s="175"/>
      <c r="SW138" s="175"/>
      <c r="SX138" s="175"/>
      <c r="SY138" s="175"/>
      <c r="SZ138" s="175"/>
      <c r="TA138" s="175"/>
      <c r="TB138" s="175"/>
      <c r="TC138" s="175"/>
      <c r="TD138" s="175"/>
      <c r="TE138" s="175"/>
      <c r="TF138" s="175"/>
      <c r="TG138" s="175"/>
      <c r="TH138" s="175"/>
      <c r="TI138" s="175"/>
      <c r="TJ138" s="175"/>
      <c r="TK138" s="175"/>
      <c r="TL138" s="175"/>
      <c r="TM138" s="175"/>
      <c r="TN138" s="175"/>
      <c r="TO138" s="175"/>
      <c r="TP138" s="175"/>
      <c r="TQ138" s="175"/>
      <c r="TR138" s="175"/>
      <c r="TS138" s="175"/>
      <c r="TT138" s="175"/>
      <c r="TU138" s="175"/>
      <c r="TV138" s="175"/>
      <c r="TW138" s="175"/>
      <c r="TX138" s="175"/>
      <c r="TY138" s="175"/>
      <c r="TZ138" s="175"/>
      <c r="UA138" s="175"/>
      <c r="UB138" s="175"/>
      <c r="UC138" s="175"/>
      <c r="UD138" s="175"/>
      <c r="UE138" s="175"/>
      <c r="UF138" s="175"/>
      <c r="UG138" s="175"/>
      <c r="UH138" s="175"/>
      <c r="UI138" s="175"/>
      <c r="UJ138" s="175"/>
      <c r="UK138" s="175"/>
      <c r="UL138" s="175"/>
      <c r="UM138" s="175"/>
      <c r="UN138" s="175"/>
      <c r="UO138" s="175"/>
      <c r="UP138" s="175"/>
      <c r="UQ138" s="175"/>
      <c r="UR138" s="175"/>
      <c r="US138" s="175"/>
      <c r="UT138" s="175"/>
      <c r="UU138" s="175"/>
      <c r="UV138" s="175"/>
      <c r="UW138" s="175"/>
      <c r="UX138" s="175"/>
      <c r="UY138" s="175"/>
      <c r="UZ138" s="175"/>
      <c r="VA138" s="175"/>
      <c r="VB138" s="175"/>
      <c r="VC138" s="175"/>
      <c r="VD138" s="175"/>
      <c r="VE138" s="175"/>
      <c r="VF138" s="175"/>
      <c r="VG138" s="175"/>
      <c r="VH138" s="175"/>
      <c r="VI138" s="175"/>
      <c r="VJ138" s="175"/>
      <c r="VK138" s="175"/>
      <c r="VL138" s="175"/>
      <c r="VM138" s="175"/>
      <c r="VN138" s="175"/>
      <c r="VO138" s="175"/>
      <c r="VP138" s="175"/>
      <c r="VQ138" s="175"/>
      <c r="VR138" s="175"/>
      <c r="VS138" s="175"/>
      <c r="VT138" s="175"/>
      <c r="VU138" s="175"/>
      <c r="VV138" s="175"/>
      <c r="VW138" s="175"/>
      <c r="VX138" s="175"/>
      <c r="VY138" s="175"/>
      <c r="VZ138" s="175"/>
      <c r="WA138" s="175"/>
      <c r="WB138" s="175"/>
      <c r="WC138" s="175"/>
      <c r="WD138" s="175"/>
      <c r="WE138" s="175"/>
      <c r="WF138" s="175"/>
      <c r="WG138" s="175"/>
      <c r="WH138" s="175"/>
      <c r="WI138" s="175"/>
      <c r="WJ138" s="175"/>
      <c r="WK138" s="175"/>
      <c r="WL138" s="175"/>
      <c r="WM138" s="175"/>
      <c r="WN138" s="175"/>
      <c r="WO138" s="175"/>
      <c r="WP138" s="175"/>
      <c r="WQ138" s="175"/>
      <c r="WR138" s="175"/>
      <c r="WS138" s="175"/>
      <c r="WT138" s="175"/>
      <c r="WU138" s="175"/>
      <c r="WV138" s="175"/>
      <c r="WW138" s="175"/>
      <c r="WX138" s="175"/>
      <c r="WY138" s="175"/>
      <c r="WZ138" s="175"/>
      <c r="XA138" s="175"/>
      <c r="XB138" s="175"/>
      <c r="XC138" s="175"/>
      <c r="XD138" s="175"/>
      <c r="XE138" s="175"/>
      <c r="XF138" s="175"/>
      <c r="XG138" s="175"/>
      <c r="XH138" s="175"/>
      <c r="XI138" s="175"/>
      <c r="XJ138" s="175"/>
      <c r="XK138" s="175"/>
      <c r="XL138" s="175"/>
      <c r="XM138" s="175"/>
      <c r="XN138" s="175"/>
      <c r="XO138" s="175"/>
      <c r="XP138" s="175"/>
      <c r="XQ138" s="175"/>
      <c r="XR138" s="175"/>
      <c r="XS138" s="175"/>
      <c r="XT138" s="175"/>
      <c r="XU138" s="175"/>
      <c r="XV138" s="175"/>
      <c r="XW138" s="175"/>
      <c r="XX138" s="175"/>
      <c r="XY138" s="175"/>
      <c r="XZ138" s="175"/>
      <c r="YA138" s="175"/>
      <c r="YB138" s="175"/>
      <c r="YC138" s="175"/>
      <c r="YD138" s="175"/>
      <c r="YE138" s="175"/>
      <c r="YF138" s="175"/>
      <c r="YG138" s="175"/>
      <c r="YH138" s="175"/>
      <c r="YI138" s="175"/>
      <c r="YJ138" s="175"/>
      <c r="YK138" s="175"/>
      <c r="YL138" s="175"/>
      <c r="YM138" s="175"/>
      <c r="YN138" s="175"/>
      <c r="YO138" s="175"/>
      <c r="YP138" s="175"/>
      <c r="YQ138" s="175"/>
      <c r="YR138" s="175"/>
      <c r="YS138" s="175"/>
      <c r="YT138" s="175"/>
      <c r="YU138" s="175"/>
      <c r="YV138" s="175"/>
      <c r="YW138" s="175"/>
      <c r="YX138" s="175"/>
      <c r="YY138" s="175"/>
      <c r="YZ138" s="175"/>
      <c r="ZA138" s="175"/>
      <c r="ZB138" s="175"/>
      <c r="ZC138" s="175"/>
      <c r="ZD138" s="175"/>
      <c r="ZE138" s="175"/>
      <c r="ZF138" s="175"/>
      <c r="ZG138" s="175"/>
      <c r="ZH138" s="175"/>
      <c r="ZI138" s="175"/>
      <c r="ZJ138" s="175"/>
      <c r="ZK138" s="175"/>
      <c r="ZL138" s="175"/>
      <c r="ZM138" s="175"/>
      <c r="ZN138" s="175"/>
      <c r="ZO138" s="175"/>
      <c r="ZP138" s="175"/>
      <c r="ZQ138" s="175"/>
      <c r="ZR138" s="175"/>
      <c r="ZS138" s="175"/>
      <c r="ZT138" s="175"/>
      <c r="ZU138" s="175"/>
      <c r="ZV138" s="175"/>
      <c r="ZW138" s="175"/>
      <c r="ZX138" s="175"/>
      <c r="ZY138" s="175"/>
      <c r="ZZ138" s="175"/>
      <c r="AAA138" s="175"/>
      <c r="AAB138" s="175"/>
      <c r="AAC138" s="175"/>
      <c r="AAD138" s="175"/>
      <c r="AAE138" s="175"/>
      <c r="AAF138" s="175"/>
      <c r="AAG138" s="175"/>
      <c r="AAH138" s="175"/>
      <c r="AAI138" s="175"/>
      <c r="AAJ138" s="175"/>
      <c r="AAK138" s="175"/>
      <c r="AAL138" s="175"/>
      <c r="AAM138" s="175"/>
      <c r="AAN138" s="175"/>
      <c r="AAO138" s="175"/>
      <c r="AAP138" s="175"/>
      <c r="AAQ138" s="175"/>
      <c r="AAR138" s="175"/>
      <c r="AAS138" s="175"/>
      <c r="AAT138" s="175"/>
      <c r="AAU138" s="175"/>
      <c r="AAV138" s="175"/>
      <c r="AAW138" s="175"/>
      <c r="AAX138" s="175"/>
      <c r="AAY138" s="175"/>
      <c r="AAZ138" s="175"/>
      <c r="ABA138" s="175"/>
      <c r="ABB138" s="175"/>
      <c r="ABC138" s="175"/>
      <c r="ABD138" s="175"/>
      <c r="ABE138" s="175"/>
      <c r="ABF138" s="175"/>
      <c r="ABG138" s="175"/>
      <c r="ABH138" s="175"/>
      <c r="ABI138" s="175"/>
      <c r="ABJ138" s="175"/>
      <c r="ABK138" s="175"/>
      <c r="ABL138" s="175"/>
      <c r="ABM138" s="175"/>
      <c r="ABN138" s="175"/>
      <c r="ABO138" s="175"/>
      <c r="ABP138" s="175"/>
      <c r="ABQ138" s="175"/>
      <c r="ABR138" s="175"/>
      <c r="ABS138" s="175"/>
      <c r="ABT138" s="175"/>
      <c r="ABU138" s="175"/>
      <c r="ABV138" s="175"/>
      <c r="ABW138" s="175"/>
      <c r="ABX138" s="175"/>
      <c r="ABY138" s="175"/>
      <c r="ABZ138" s="175"/>
      <c r="ACA138" s="175"/>
      <c r="ACB138" s="175"/>
      <c r="ACC138" s="175"/>
      <c r="ACD138" s="175"/>
      <c r="ACE138" s="175"/>
      <c r="ACF138" s="175"/>
      <c r="ACG138" s="175"/>
      <c r="ACH138" s="175"/>
      <c r="ACI138" s="175"/>
      <c r="ACJ138" s="175"/>
      <c r="ACK138" s="175"/>
      <c r="ACL138" s="175"/>
      <c r="ACM138" s="175"/>
      <c r="ACN138" s="175"/>
      <c r="ACO138" s="175"/>
      <c r="ACP138" s="175"/>
      <c r="ACQ138" s="175"/>
      <c r="ACR138" s="175"/>
      <c r="ACS138" s="175"/>
      <c r="ACT138" s="175"/>
      <c r="ACU138" s="175"/>
      <c r="ACV138" s="175"/>
      <c r="ACW138" s="175"/>
      <c r="ACX138" s="175"/>
      <c r="ACY138" s="175"/>
      <c r="ACZ138" s="175"/>
      <c r="ADA138" s="175"/>
      <c r="ADB138" s="175"/>
      <c r="ADC138" s="175"/>
      <c r="ADD138" s="175"/>
      <c r="ADE138" s="175"/>
      <c r="ADF138" s="175"/>
      <c r="ADG138" s="175"/>
      <c r="ADH138" s="175"/>
      <c r="ADI138" s="175"/>
      <c r="ADJ138" s="175"/>
      <c r="ADK138" s="175"/>
      <c r="ADL138" s="175"/>
      <c r="ADM138" s="175"/>
      <c r="ADN138" s="175"/>
      <c r="ADO138" s="175"/>
      <c r="ADP138" s="175"/>
      <c r="ADQ138" s="175"/>
      <c r="ADR138" s="175"/>
      <c r="ADS138" s="175"/>
      <c r="ADT138" s="175"/>
      <c r="ADU138" s="175"/>
      <c r="ADV138" s="175"/>
      <c r="ADW138" s="175"/>
      <c r="ADX138" s="175"/>
      <c r="ADY138" s="175"/>
      <c r="ADZ138" s="175"/>
      <c r="AEA138" s="175"/>
      <c r="AEB138" s="175"/>
      <c r="AEC138" s="175"/>
      <c r="AED138" s="175"/>
      <c r="AEE138" s="175"/>
      <c r="AEF138" s="175"/>
      <c r="AEG138" s="175"/>
      <c r="AEH138" s="175"/>
      <c r="AEI138" s="175"/>
      <c r="AEJ138" s="175"/>
      <c r="AEK138" s="175"/>
      <c r="AEL138" s="175"/>
      <c r="AEM138" s="175"/>
      <c r="AEN138" s="175"/>
      <c r="AEO138" s="175"/>
      <c r="AEP138" s="175"/>
      <c r="AEQ138" s="175"/>
      <c r="AER138" s="175"/>
      <c r="AES138" s="175"/>
      <c r="AET138" s="175"/>
      <c r="AEU138" s="175"/>
      <c r="AEV138" s="175"/>
      <c r="AEW138" s="175"/>
      <c r="AEX138" s="175"/>
      <c r="AEY138" s="175"/>
      <c r="AEZ138" s="175"/>
      <c r="AFA138" s="175"/>
      <c r="AFB138" s="175"/>
      <c r="AFC138" s="175"/>
      <c r="AFD138" s="175"/>
      <c r="AFE138" s="175"/>
      <c r="AFF138" s="175"/>
      <c r="AFG138" s="175"/>
      <c r="AFH138" s="175"/>
      <c r="AFI138" s="175"/>
      <c r="AFJ138" s="175"/>
      <c r="AFK138" s="175"/>
      <c r="AFL138" s="175"/>
      <c r="AFM138" s="175"/>
      <c r="AFN138" s="175"/>
      <c r="AFO138" s="175"/>
      <c r="AFP138" s="175"/>
      <c r="AFQ138" s="175"/>
      <c r="AFR138" s="175"/>
      <c r="AFS138" s="175"/>
      <c r="AFT138" s="175"/>
      <c r="AFU138" s="175"/>
      <c r="AFV138" s="175"/>
      <c r="AFW138" s="175"/>
      <c r="AFX138" s="175"/>
      <c r="AFY138" s="175"/>
      <c r="AFZ138" s="175"/>
      <c r="AGA138" s="175"/>
      <c r="AGB138" s="175"/>
      <c r="AGC138" s="175"/>
      <c r="AGD138" s="175"/>
      <c r="AGE138" s="175"/>
      <c r="AGF138" s="175"/>
      <c r="AGG138" s="175"/>
      <c r="AGH138" s="175"/>
      <c r="AGI138" s="175"/>
      <c r="AGJ138" s="175"/>
      <c r="AGK138" s="175"/>
      <c r="AGL138" s="175"/>
      <c r="AGM138" s="175"/>
      <c r="AGN138" s="175"/>
      <c r="AGO138" s="175"/>
      <c r="AGP138" s="175"/>
      <c r="AGQ138" s="175"/>
      <c r="AGR138" s="175"/>
      <c r="AGS138" s="175"/>
      <c r="AGT138" s="175"/>
      <c r="AGU138" s="175"/>
      <c r="AGV138" s="175"/>
      <c r="AGW138" s="175"/>
      <c r="AGX138" s="175"/>
      <c r="AGY138" s="175"/>
      <c r="AGZ138" s="175"/>
      <c r="AHA138" s="175"/>
      <c r="AHB138" s="175"/>
      <c r="AHC138" s="175"/>
      <c r="AHD138" s="175"/>
      <c r="AHE138" s="175"/>
      <c r="AHF138" s="175"/>
      <c r="AHG138" s="175"/>
      <c r="AHH138" s="175"/>
      <c r="AHI138" s="175"/>
      <c r="AHJ138" s="175"/>
      <c r="AHK138" s="175"/>
      <c r="AHL138" s="175"/>
      <c r="AHM138" s="175"/>
      <c r="AHN138" s="175"/>
      <c r="AHO138" s="175"/>
      <c r="AHP138" s="175"/>
      <c r="AHQ138" s="175"/>
      <c r="AHR138" s="175"/>
      <c r="AHS138" s="175"/>
      <c r="AHT138" s="175"/>
      <c r="AHU138" s="175"/>
      <c r="AHV138" s="175"/>
      <c r="AHW138" s="175"/>
      <c r="AHX138" s="175"/>
      <c r="AHY138" s="175"/>
      <c r="AHZ138" s="175"/>
      <c r="AIA138" s="175"/>
      <c r="AIB138" s="175"/>
      <c r="AIC138" s="175"/>
      <c r="AID138" s="175"/>
      <c r="AIE138" s="175"/>
      <c r="AIF138" s="175"/>
      <c r="AIG138" s="175"/>
      <c r="AIH138" s="175"/>
      <c r="AII138" s="175"/>
      <c r="AIJ138" s="175"/>
      <c r="AIK138" s="175"/>
      <c r="AIL138" s="175"/>
      <c r="AIM138" s="175"/>
      <c r="AIN138" s="175"/>
      <c r="AIO138" s="175"/>
      <c r="AIP138" s="175"/>
      <c r="AIQ138" s="175"/>
      <c r="AIR138" s="175"/>
      <c r="AIS138" s="175"/>
      <c r="AIT138" s="175"/>
      <c r="AIU138" s="175"/>
      <c r="AIV138" s="175"/>
      <c r="AIW138" s="175"/>
      <c r="AIX138" s="175"/>
      <c r="AIY138" s="175"/>
      <c r="AIZ138" s="175"/>
      <c r="AJA138" s="175"/>
      <c r="AJB138" s="175"/>
      <c r="AJC138" s="175"/>
      <c r="AJD138" s="175"/>
      <c r="AJE138" s="175"/>
      <c r="AJF138" s="175"/>
      <c r="AJG138" s="175"/>
      <c r="AJH138" s="175"/>
      <c r="AJI138" s="175"/>
      <c r="AJJ138" s="175"/>
      <c r="AJK138" s="175"/>
      <c r="AJL138" s="175"/>
      <c r="AJM138" s="175"/>
      <c r="AJN138" s="175"/>
      <c r="AJO138" s="175"/>
      <c r="AJP138" s="175"/>
      <c r="AJQ138" s="175"/>
      <c r="AJR138" s="175"/>
      <c r="AJS138" s="175"/>
      <c r="AJT138" s="175"/>
      <c r="AJU138" s="175"/>
      <c r="AJV138" s="175"/>
      <c r="AJW138" s="175"/>
      <c r="AJX138" s="175"/>
      <c r="AJY138" s="175"/>
      <c r="AJZ138" s="175"/>
      <c r="AKA138" s="175"/>
      <c r="AKB138" s="175"/>
      <c r="AKC138" s="175"/>
      <c r="AKD138" s="175"/>
      <c r="AKE138" s="175"/>
      <c r="AKF138" s="175"/>
      <c r="AKG138" s="175"/>
      <c r="AKH138" s="175"/>
      <c r="AKI138" s="175"/>
      <c r="AKJ138" s="175"/>
      <c r="AKK138" s="175"/>
      <c r="AKL138" s="175"/>
      <c r="AKM138" s="175"/>
      <c r="AKN138" s="175"/>
      <c r="AKO138" s="175"/>
      <c r="AKP138" s="175"/>
      <c r="AKQ138" s="175"/>
      <c r="AKR138" s="175"/>
      <c r="AKS138" s="175"/>
      <c r="AKT138" s="175"/>
      <c r="AKU138" s="175"/>
      <c r="AKV138" s="175"/>
      <c r="AKW138" s="175"/>
      <c r="AKX138" s="175"/>
      <c r="AKY138" s="175"/>
      <c r="AKZ138" s="175"/>
      <c r="ALA138" s="175"/>
      <c r="ALB138" s="175"/>
      <c r="ALC138" s="175"/>
      <c r="ALD138" s="175"/>
      <c r="ALE138" s="175"/>
      <c r="ALF138" s="175"/>
      <c r="ALG138" s="175"/>
      <c r="ALH138" s="175"/>
      <c r="ALI138" s="175"/>
      <c r="ALJ138" s="175"/>
      <c r="ALK138" s="175"/>
      <c r="ALL138" s="175"/>
      <c r="ALM138" s="175"/>
      <c r="ALN138" s="175"/>
      <c r="ALO138" s="175"/>
      <c r="ALP138" s="175"/>
      <c r="ALQ138" s="175"/>
      <c r="ALR138" s="175"/>
      <c r="ALS138" s="175"/>
      <c r="ALT138" s="175"/>
      <c r="ALU138" s="175"/>
      <c r="ALV138" s="175"/>
      <c r="ALW138" s="175"/>
      <c r="ALX138" s="175"/>
      <c r="ALY138" s="175"/>
      <c r="ALZ138" s="175"/>
      <c r="AMA138" s="175"/>
      <c r="AMB138" s="175"/>
      <c r="AMC138" s="175"/>
      <c r="AMD138" s="175"/>
      <c r="AME138" s="175"/>
      <c r="AMF138" s="175"/>
      <c r="AMG138" s="175"/>
      <c r="AMH138" s="175"/>
      <c r="AMI138" s="175"/>
      <c r="AMJ138" s="175"/>
      <c r="AMK138" s="175"/>
      <c r="AML138" s="175"/>
      <c r="AMM138" s="175"/>
      <c r="AMN138" s="175"/>
      <c r="AMO138" s="175"/>
      <c r="AMP138" s="175"/>
      <c r="AMQ138" s="175"/>
      <c r="AMR138" s="175"/>
      <c r="AMS138" s="175"/>
      <c r="AMT138" s="175"/>
      <c r="AMU138" s="175"/>
      <c r="AMV138" s="175"/>
      <c r="AMW138" s="175"/>
      <c r="AMX138" s="175"/>
      <c r="AMY138" s="175"/>
      <c r="AMZ138" s="175"/>
      <c r="ANA138" s="175"/>
      <c r="ANB138" s="175"/>
      <c r="ANC138" s="175"/>
      <c r="AND138" s="175"/>
      <c r="ANE138" s="175"/>
      <c r="ANF138" s="175"/>
      <c r="ANG138" s="175"/>
      <c r="ANH138" s="175"/>
      <c r="ANI138" s="175"/>
      <c r="ANJ138" s="175"/>
      <c r="ANK138" s="175"/>
      <c r="ANL138" s="175"/>
      <c r="ANM138" s="175"/>
      <c r="ANN138" s="175"/>
      <c r="ANO138" s="175"/>
      <c r="ANP138" s="175"/>
      <c r="ANQ138" s="175"/>
      <c r="ANR138" s="175"/>
      <c r="ANS138" s="175"/>
      <c r="ANT138" s="175"/>
      <c r="ANU138" s="175"/>
      <c r="ANV138" s="175"/>
      <c r="ANW138" s="175"/>
      <c r="ANX138" s="175"/>
      <c r="ANY138" s="175"/>
      <c r="ANZ138" s="175"/>
      <c r="AOA138" s="175"/>
      <c r="AOB138" s="175"/>
      <c r="AOC138" s="175"/>
      <c r="AOD138" s="175"/>
      <c r="AOE138" s="175"/>
      <c r="AOF138" s="175"/>
      <c r="AOG138" s="175"/>
      <c r="AOH138" s="175"/>
      <c r="AOI138" s="175"/>
      <c r="AOJ138" s="175"/>
      <c r="AOK138" s="175"/>
      <c r="AOL138" s="175"/>
      <c r="AOM138" s="175"/>
      <c r="AON138" s="175"/>
      <c r="AOO138" s="175"/>
      <c r="AOP138" s="175"/>
      <c r="AOQ138" s="175"/>
      <c r="AOR138" s="175"/>
      <c r="AOS138" s="175"/>
      <c r="AOT138" s="175"/>
      <c r="AOU138" s="175"/>
      <c r="AOV138" s="175"/>
      <c r="AOW138" s="175"/>
      <c r="AOX138" s="175"/>
      <c r="AOY138" s="175"/>
      <c r="AOZ138" s="175"/>
      <c r="APA138" s="175"/>
      <c r="APB138" s="175"/>
      <c r="APC138" s="175"/>
      <c r="APD138" s="175"/>
      <c r="APE138" s="175"/>
      <c r="APF138" s="175"/>
      <c r="APG138" s="175"/>
      <c r="APH138" s="175"/>
      <c r="API138" s="175"/>
      <c r="APJ138" s="175"/>
      <c r="APK138" s="175"/>
      <c r="APL138" s="175"/>
      <c r="APM138" s="175"/>
      <c r="APN138" s="175"/>
      <c r="APO138" s="175"/>
      <c r="APP138" s="175"/>
      <c r="APQ138" s="175"/>
      <c r="APR138" s="175"/>
      <c r="APS138" s="175"/>
      <c r="APT138" s="175"/>
      <c r="APU138" s="175"/>
      <c r="APV138" s="175"/>
      <c r="APW138" s="175"/>
      <c r="APX138" s="175"/>
      <c r="APY138" s="175"/>
      <c r="APZ138" s="175"/>
      <c r="AQA138" s="175"/>
      <c r="AQB138" s="175"/>
      <c r="AQC138" s="175"/>
      <c r="AQD138" s="175"/>
      <c r="AQE138" s="175"/>
      <c r="AQF138" s="175"/>
      <c r="AQG138" s="175"/>
      <c r="AQH138" s="175"/>
      <c r="AQI138" s="175"/>
      <c r="AQJ138" s="175"/>
      <c r="AQK138" s="175"/>
      <c r="AQL138" s="175"/>
      <c r="AQM138" s="175"/>
      <c r="AQN138" s="175"/>
      <c r="AQO138" s="175"/>
      <c r="AQP138" s="175"/>
      <c r="AQQ138" s="175"/>
      <c r="AQR138" s="175"/>
      <c r="AQS138" s="175"/>
      <c r="AQT138" s="175"/>
      <c r="AQU138" s="175"/>
      <c r="AQV138" s="175"/>
      <c r="AQW138" s="175"/>
      <c r="AQX138" s="175"/>
      <c r="AQY138" s="175"/>
      <c r="AQZ138" s="175"/>
      <c r="ARA138" s="175"/>
      <c r="ARB138" s="175"/>
      <c r="ARC138" s="175"/>
      <c r="ARD138" s="175"/>
      <c r="ARE138" s="175"/>
      <c r="ARF138" s="175"/>
      <c r="ARG138" s="175"/>
      <c r="ARH138" s="175"/>
      <c r="ARI138" s="175"/>
      <c r="ARJ138" s="175"/>
      <c r="ARK138" s="175"/>
      <c r="ARL138" s="175"/>
      <c r="ARM138" s="175"/>
      <c r="ARN138" s="175"/>
      <c r="ARO138" s="175"/>
      <c r="ARP138" s="175"/>
      <c r="ARQ138" s="175"/>
      <c r="ARR138" s="175"/>
      <c r="ARS138" s="175"/>
      <c r="ART138" s="175"/>
      <c r="ARU138" s="175"/>
      <c r="ARV138" s="175"/>
      <c r="ARW138" s="175"/>
      <c r="ARX138" s="175"/>
      <c r="ARY138" s="175"/>
      <c r="ARZ138" s="175"/>
      <c r="ASA138" s="175"/>
      <c r="ASB138" s="175"/>
      <c r="ASC138" s="175"/>
      <c r="ASD138" s="175"/>
      <c r="ASE138" s="175"/>
      <c r="ASF138" s="175"/>
      <c r="ASG138" s="175"/>
      <c r="ASH138" s="175"/>
      <c r="ASI138" s="175"/>
      <c r="ASJ138" s="175"/>
      <c r="ASK138" s="175"/>
      <c r="ASL138" s="175"/>
      <c r="ASM138" s="175"/>
      <c r="ASN138" s="175"/>
      <c r="ASO138" s="175"/>
      <c r="ASP138" s="175"/>
      <c r="ASQ138" s="175"/>
      <c r="ASR138" s="175"/>
      <c r="ASS138" s="175"/>
      <c r="AST138" s="175"/>
      <c r="ASU138" s="175"/>
      <c r="ASV138" s="175"/>
      <c r="ASW138" s="175"/>
      <c r="ASX138" s="175"/>
      <c r="ASY138" s="175"/>
      <c r="ASZ138" s="175"/>
      <c r="ATA138" s="175"/>
      <c r="ATB138" s="175"/>
      <c r="ATC138" s="175"/>
      <c r="ATD138" s="175"/>
      <c r="ATE138" s="175"/>
      <c r="ATF138" s="175"/>
      <c r="ATG138" s="175"/>
      <c r="ATH138" s="175"/>
      <c r="ATI138" s="175"/>
      <c r="ATJ138" s="175"/>
      <c r="ATK138" s="175"/>
      <c r="ATL138" s="175"/>
      <c r="ATM138" s="175"/>
      <c r="ATN138" s="175"/>
      <c r="ATO138" s="175"/>
      <c r="ATP138" s="175"/>
      <c r="ATQ138" s="175"/>
      <c r="ATR138" s="175"/>
      <c r="ATS138" s="175"/>
      <c r="ATT138" s="175"/>
      <c r="ATU138" s="175"/>
      <c r="ATV138" s="175"/>
      <c r="ATW138" s="175"/>
      <c r="ATX138" s="175"/>
      <c r="ATY138" s="175"/>
      <c r="ATZ138" s="175"/>
      <c r="AUA138" s="175"/>
      <c r="AUB138" s="175"/>
      <c r="AUC138" s="175"/>
      <c r="AUD138" s="175"/>
      <c r="AUE138" s="175"/>
      <c r="AUF138" s="175"/>
      <c r="AUG138" s="175"/>
      <c r="AUH138" s="175"/>
      <c r="AUI138" s="175"/>
      <c r="AUJ138" s="175"/>
      <c r="AUK138" s="175"/>
      <c r="AUL138" s="175"/>
      <c r="AUM138" s="175"/>
      <c r="AUN138" s="175"/>
      <c r="AUO138" s="175"/>
      <c r="AUP138" s="175"/>
      <c r="AUQ138" s="175"/>
      <c r="AUR138" s="175"/>
      <c r="AUS138" s="175"/>
      <c r="AUT138" s="175"/>
      <c r="AUU138" s="175"/>
      <c r="AUV138" s="175"/>
      <c r="AUW138" s="175"/>
      <c r="AUX138" s="175"/>
      <c r="AUY138" s="175"/>
      <c r="AUZ138" s="175"/>
      <c r="AVA138" s="175"/>
      <c r="AVB138" s="175"/>
      <c r="AVC138" s="175"/>
      <c r="AVD138" s="175"/>
      <c r="AVE138" s="175"/>
      <c r="AVF138" s="175"/>
      <c r="AVG138" s="175"/>
      <c r="AVH138" s="175"/>
      <c r="AVI138" s="175"/>
      <c r="AVJ138" s="175"/>
      <c r="AVK138" s="175"/>
      <c r="AVL138" s="175"/>
      <c r="AVM138" s="175"/>
      <c r="AVN138" s="175"/>
      <c r="AVO138" s="175"/>
      <c r="AVP138" s="175"/>
      <c r="AVQ138" s="175"/>
      <c r="AVR138" s="175"/>
      <c r="AVS138" s="175"/>
      <c r="AVT138" s="175"/>
      <c r="AVU138" s="175"/>
      <c r="AVV138" s="175"/>
      <c r="AVW138" s="175"/>
      <c r="AVX138" s="175"/>
      <c r="AVY138" s="175"/>
      <c r="AVZ138" s="175"/>
      <c r="AWA138" s="175"/>
      <c r="AWB138" s="175"/>
      <c r="AWC138" s="175"/>
      <c r="AWD138" s="175"/>
      <c r="AWE138" s="175"/>
      <c r="AWF138" s="175"/>
      <c r="AWG138" s="175"/>
      <c r="AWH138" s="175"/>
      <c r="AWI138" s="175"/>
      <c r="AWJ138" s="175"/>
      <c r="AWK138" s="175"/>
      <c r="AWL138" s="175"/>
      <c r="AWM138" s="175"/>
      <c r="AWN138" s="175"/>
      <c r="AWO138" s="175"/>
      <c r="AWP138" s="175"/>
      <c r="AWQ138" s="175"/>
      <c r="AWR138" s="175"/>
      <c r="AWS138" s="175"/>
      <c r="AWT138" s="175"/>
      <c r="AWU138" s="175"/>
      <c r="AWV138" s="175"/>
      <c r="AWW138" s="175"/>
      <c r="AWX138" s="175"/>
      <c r="AWY138" s="175"/>
      <c r="AWZ138" s="175"/>
      <c r="AXA138" s="175"/>
      <c r="AXB138" s="175"/>
      <c r="AXC138" s="175"/>
      <c r="AXD138" s="175"/>
      <c r="AXE138" s="175"/>
      <c r="AXF138" s="175"/>
      <c r="AXG138" s="175"/>
      <c r="AXH138" s="175"/>
      <c r="AXI138" s="175"/>
      <c r="AXJ138" s="175"/>
      <c r="AXK138" s="175"/>
      <c r="AXL138" s="175"/>
      <c r="AXM138" s="175"/>
      <c r="AXN138" s="175"/>
      <c r="AXO138" s="175"/>
      <c r="AXP138" s="175"/>
      <c r="AXQ138" s="175"/>
      <c r="AXR138" s="175"/>
      <c r="AXS138" s="175"/>
      <c r="AXT138" s="175"/>
      <c r="AXU138" s="175"/>
      <c r="AXV138" s="175"/>
      <c r="AXW138" s="175"/>
      <c r="AXX138" s="175"/>
      <c r="AXY138" s="175"/>
      <c r="AXZ138" s="175"/>
      <c r="AYA138" s="175"/>
      <c r="AYB138" s="175"/>
      <c r="AYC138" s="175"/>
      <c r="AYD138" s="175"/>
      <c r="AYE138" s="175"/>
      <c r="AYF138" s="175"/>
      <c r="AYG138" s="175"/>
      <c r="AYH138" s="175"/>
      <c r="AYI138" s="175"/>
      <c r="AYJ138" s="175"/>
      <c r="AYK138" s="175"/>
      <c r="AYL138" s="175"/>
      <c r="AYM138" s="175"/>
      <c r="AYN138" s="175"/>
      <c r="AYO138" s="175"/>
      <c r="AYP138" s="175"/>
      <c r="AYQ138" s="175"/>
      <c r="AYR138" s="175"/>
      <c r="AYS138" s="175"/>
      <c r="AYT138" s="175"/>
      <c r="AYU138" s="175"/>
      <c r="AYV138" s="175"/>
      <c r="AYW138" s="175"/>
      <c r="AYX138" s="175"/>
      <c r="AYY138" s="175"/>
      <c r="AYZ138" s="175"/>
      <c r="AZA138" s="175"/>
      <c r="AZB138" s="175"/>
      <c r="AZC138" s="175"/>
      <c r="AZD138" s="175"/>
      <c r="AZE138" s="175"/>
      <c r="AZF138" s="175"/>
      <c r="AZG138" s="175"/>
      <c r="AZH138" s="175"/>
      <c r="AZI138" s="175"/>
      <c r="AZJ138" s="175"/>
      <c r="AZK138" s="175"/>
      <c r="AZL138" s="175"/>
      <c r="AZM138" s="175"/>
      <c r="AZN138" s="175"/>
      <c r="AZO138" s="175"/>
      <c r="AZP138" s="175"/>
      <c r="AZQ138" s="175"/>
      <c r="AZR138" s="175"/>
      <c r="AZS138" s="175"/>
      <c r="AZT138" s="175"/>
      <c r="AZU138" s="175"/>
      <c r="AZV138" s="175"/>
      <c r="AZW138" s="175"/>
      <c r="AZX138" s="175"/>
      <c r="AZY138" s="175"/>
      <c r="AZZ138" s="175"/>
      <c r="BAA138" s="175"/>
      <c r="BAB138" s="175"/>
      <c r="BAC138" s="175"/>
      <c r="BAD138" s="175"/>
      <c r="BAE138" s="175"/>
      <c r="BAF138" s="175"/>
      <c r="BAG138" s="175"/>
      <c r="BAH138" s="175"/>
      <c r="BAI138" s="175"/>
      <c r="BAJ138" s="175"/>
      <c r="BAK138" s="175"/>
      <c r="BAL138" s="175"/>
      <c r="BAM138" s="175"/>
      <c r="BAN138" s="175"/>
      <c r="BAO138" s="175"/>
      <c r="BAP138" s="175"/>
      <c r="BAQ138" s="175"/>
      <c r="BAR138" s="175"/>
      <c r="BAS138" s="175"/>
      <c r="BAT138" s="175"/>
      <c r="BAU138" s="175"/>
      <c r="BAV138" s="175"/>
      <c r="BAW138" s="175"/>
      <c r="BAX138" s="175"/>
      <c r="BAY138" s="175"/>
      <c r="BAZ138" s="175"/>
      <c r="BBA138" s="175"/>
      <c r="BBB138" s="175"/>
      <c r="BBC138" s="175"/>
      <c r="BBD138" s="175"/>
      <c r="BBE138" s="175"/>
      <c r="BBF138" s="175"/>
      <c r="BBG138" s="175"/>
      <c r="BBH138" s="175"/>
      <c r="BBI138" s="175"/>
      <c r="BBJ138" s="175"/>
      <c r="BBK138" s="175"/>
      <c r="BBL138" s="175"/>
      <c r="BBM138" s="175"/>
      <c r="BBN138" s="175"/>
      <c r="BBO138" s="175"/>
      <c r="BBP138" s="175"/>
      <c r="BBQ138" s="175"/>
      <c r="BBR138" s="175"/>
      <c r="BBS138" s="175"/>
      <c r="BBT138" s="175"/>
      <c r="BBU138" s="175"/>
      <c r="BBV138" s="175"/>
      <c r="BBW138" s="175"/>
      <c r="BBX138" s="175"/>
      <c r="BBY138" s="175"/>
      <c r="BBZ138" s="175"/>
      <c r="BCA138" s="175"/>
      <c r="BCB138" s="175"/>
      <c r="BCC138" s="175"/>
      <c r="BCD138" s="175"/>
      <c r="BCE138" s="175"/>
      <c r="BCF138" s="175"/>
      <c r="BCG138" s="175"/>
      <c r="BCH138" s="175"/>
      <c r="BCI138" s="175"/>
      <c r="BCJ138" s="175"/>
      <c r="BCK138" s="175"/>
      <c r="BCL138" s="175"/>
      <c r="BCM138" s="175"/>
      <c r="BCN138" s="175"/>
      <c r="BCO138" s="175"/>
      <c r="BCP138" s="175"/>
      <c r="BCQ138" s="175"/>
      <c r="BCR138" s="175"/>
      <c r="BCS138" s="175"/>
      <c r="BCT138" s="175"/>
      <c r="BCU138" s="175"/>
      <c r="BCV138" s="175"/>
      <c r="BCW138" s="175"/>
      <c r="BCX138" s="175"/>
      <c r="BCY138" s="175"/>
      <c r="BCZ138" s="175"/>
      <c r="BDA138" s="175"/>
      <c r="BDB138" s="175"/>
      <c r="BDC138" s="175"/>
      <c r="BDD138" s="175"/>
      <c r="BDE138" s="175"/>
      <c r="BDF138" s="175"/>
      <c r="BDG138" s="175"/>
      <c r="BDH138" s="175"/>
      <c r="BDI138" s="175"/>
      <c r="BDJ138" s="175"/>
      <c r="BDK138" s="175"/>
      <c r="BDL138" s="175"/>
      <c r="BDM138" s="175"/>
      <c r="BDN138" s="175"/>
      <c r="BDO138" s="175"/>
      <c r="BDP138" s="175"/>
      <c r="BDQ138" s="175"/>
      <c r="BDR138" s="175"/>
      <c r="BDS138" s="175"/>
      <c r="BDT138" s="175"/>
      <c r="BDU138" s="175"/>
      <c r="BDV138" s="175"/>
      <c r="BDW138" s="175"/>
      <c r="BDX138" s="175"/>
      <c r="BDY138" s="175"/>
      <c r="BDZ138" s="175"/>
      <c r="BEA138" s="175"/>
      <c r="BEB138" s="175"/>
      <c r="BEC138" s="175"/>
      <c r="BED138" s="175"/>
      <c r="BEE138" s="175"/>
      <c r="BEF138" s="175"/>
      <c r="BEG138" s="175"/>
      <c r="BEH138" s="175"/>
      <c r="BEI138" s="175"/>
      <c r="BEJ138" s="175"/>
      <c r="BEK138" s="175"/>
      <c r="BEL138" s="175"/>
      <c r="BEM138" s="175"/>
      <c r="BEN138" s="175"/>
      <c r="BEO138" s="175"/>
      <c r="BEP138" s="175"/>
      <c r="BEQ138" s="175"/>
      <c r="BER138" s="175"/>
      <c r="BES138" s="175"/>
      <c r="BET138" s="175"/>
      <c r="BEU138" s="175"/>
      <c r="BEV138" s="175"/>
      <c r="BEW138" s="175"/>
      <c r="BEX138" s="175"/>
      <c r="BEY138" s="175"/>
      <c r="BEZ138" s="175"/>
      <c r="BFA138" s="175"/>
      <c r="BFB138" s="175"/>
      <c r="BFC138" s="175"/>
      <c r="BFD138" s="175"/>
      <c r="BFE138" s="175"/>
      <c r="BFF138" s="175"/>
      <c r="BFG138" s="175"/>
      <c r="BFH138" s="175"/>
      <c r="BFI138" s="175"/>
      <c r="BFJ138" s="175"/>
      <c r="BFK138" s="175"/>
      <c r="BFL138" s="175"/>
      <c r="BFM138" s="175"/>
      <c r="BFN138" s="175"/>
      <c r="BFO138" s="175"/>
      <c r="BFP138" s="175"/>
      <c r="BFQ138" s="175"/>
      <c r="BFR138" s="175"/>
      <c r="BFS138" s="175"/>
      <c r="BFT138" s="175"/>
      <c r="BFU138" s="175"/>
      <c r="BFV138" s="175"/>
      <c r="BFW138" s="175"/>
      <c r="BFX138" s="175"/>
      <c r="BFY138" s="175"/>
      <c r="BFZ138" s="175"/>
      <c r="BGA138" s="175"/>
      <c r="BGB138" s="175"/>
      <c r="BGC138" s="175"/>
      <c r="BGD138" s="175"/>
      <c r="BGE138" s="175"/>
      <c r="BGF138" s="175"/>
      <c r="BGG138" s="175"/>
      <c r="BGH138" s="175"/>
      <c r="BGI138" s="175"/>
      <c r="BGJ138" s="175"/>
      <c r="BGK138" s="175"/>
      <c r="BGL138" s="175"/>
      <c r="BGM138" s="175"/>
      <c r="BGN138" s="175"/>
      <c r="BGO138" s="175"/>
      <c r="BGP138" s="175"/>
      <c r="BGQ138" s="175"/>
      <c r="BGR138" s="175"/>
      <c r="BGS138" s="175"/>
      <c r="BGT138" s="175"/>
      <c r="BGU138" s="175"/>
      <c r="BGV138" s="175"/>
      <c r="BGW138" s="175"/>
      <c r="BGX138" s="175"/>
      <c r="BGY138" s="175"/>
      <c r="BGZ138" s="175"/>
      <c r="BHA138" s="175"/>
      <c r="BHB138" s="175"/>
      <c r="BHC138" s="175"/>
      <c r="BHD138" s="175"/>
      <c r="BHE138" s="175"/>
      <c r="BHF138" s="175"/>
      <c r="BHG138" s="175"/>
      <c r="BHH138" s="175"/>
      <c r="BHI138" s="175"/>
      <c r="BHJ138" s="175"/>
      <c r="BHK138" s="175"/>
      <c r="BHL138" s="175"/>
      <c r="BHM138" s="175"/>
      <c r="BHN138" s="175"/>
      <c r="BHO138" s="175"/>
      <c r="BHP138" s="175"/>
      <c r="BHQ138" s="175"/>
      <c r="BHR138" s="175"/>
      <c r="BHS138" s="175"/>
      <c r="BHT138" s="175"/>
      <c r="BHU138" s="175"/>
      <c r="BHV138" s="175"/>
      <c r="BHW138" s="175"/>
      <c r="BHX138" s="175"/>
      <c r="BHY138" s="175"/>
      <c r="BHZ138" s="175"/>
      <c r="BIA138" s="175"/>
      <c r="BIB138" s="175"/>
      <c r="BIC138" s="175"/>
      <c r="BID138" s="175"/>
      <c r="BIE138" s="175"/>
      <c r="BIF138" s="175"/>
      <c r="BIG138" s="175"/>
      <c r="BIH138" s="175"/>
      <c r="BII138" s="175"/>
      <c r="BIJ138" s="175"/>
      <c r="BIK138" s="175"/>
      <c r="BIL138" s="175"/>
      <c r="BIM138" s="175"/>
      <c r="BIN138" s="175"/>
      <c r="BIO138" s="175"/>
      <c r="BIP138" s="175"/>
      <c r="BIQ138" s="175"/>
      <c r="BIR138" s="175"/>
      <c r="BIS138" s="175"/>
      <c r="BIT138" s="175"/>
      <c r="BIU138" s="175"/>
      <c r="BIV138" s="175"/>
      <c r="BIW138" s="175"/>
      <c r="BIX138" s="175"/>
      <c r="BIY138" s="175"/>
      <c r="BIZ138" s="175"/>
      <c r="BJA138" s="175"/>
      <c r="BJB138" s="175"/>
      <c r="BJC138" s="175"/>
      <c r="BJD138" s="175"/>
      <c r="BJE138" s="175"/>
      <c r="BJF138" s="175"/>
      <c r="BJG138" s="175"/>
      <c r="BJH138" s="175"/>
      <c r="BJI138" s="175"/>
      <c r="BJJ138" s="175"/>
      <c r="BJK138" s="175"/>
      <c r="BJL138" s="175"/>
      <c r="BJM138" s="175"/>
      <c r="BJN138" s="175"/>
      <c r="BJO138" s="175"/>
      <c r="BJP138" s="175"/>
      <c r="BJQ138" s="175"/>
      <c r="BJR138" s="175"/>
      <c r="BJS138" s="175"/>
      <c r="BJT138" s="175"/>
      <c r="BJU138" s="175"/>
      <c r="BJV138" s="175"/>
      <c r="BJW138" s="175"/>
      <c r="BJX138" s="175"/>
      <c r="BJY138" s="175"/>
      <c r="BJZ138" s="175"/>
      <c r="BKA138" s="175"/>
      <c r="BKB138" s="175"/>
      <c r="BKC138" s="175"/>
      <c r="BKD138" s="175"/>
      <c r="BKE138" s="175"/>
      <c r="BKF138" s="175"/>
      <c r="BKG138" s="175"/>
      <c r="BKH138" s="175"/>
      <c r="BKI138" s="175"/>
      <c r="BKJ138" s="175"/>
      <c r="BKK138" s="175"/>
      <c r="BKL138" s="175"/>
      <c r="BKM138" s="175"/>
      <c r="BKN138" s="175"/>
      <c r="BKO138" s="175"/>
      <c r="BKP138" s="175"/>
      <c r="BKQ138" s="175"/>
      <c r="BKR138" s="175"/>
      <c r="BKS138" s="175"/>
      <c r="BKT138" s="175"/>
      <c r="BKU138" s="175"/>
      <c r="BKV138" s="175"/>
      <c r="BKW138" s="175"/>
      <c r="BKX138" s="175"/>
      <c r="BKY138" s="175"/>
      <c r="BKZ138" s="175"/>
      <c r="BLA138" s="175"/>
      <c r="BLB138" s="175"/>
      <c r="BLC138" s="175"/>
      <c r="BLD138" s="175"/>
      <c r="BLE138" s="175"/>
      <c r="BLF138" s="175"/>
      <c r="BLG138" s="175"/>
      <c r="BLH138" s="175"/>
      <c r="BLI138" s="175"/>
      <c r="BLJ138" s="175"/>
      <c r="BLK138" s="175"/>
      <c r="BLL138" s="175"/>
      <c r="BLM138" s="175"/>
      <c r="BLN138" s="175"/>
      <c r="BLO138" s="175"/>
      <c r="BLP138" s="175"/>
      <c r="BLQ138" s="175"/>
      <c r="BLR138" s="175"/>
      <c r="BLS138" s="175"/>
      <c r="BLT138" s="175"/>
      <c r="BLU138" s="175"/>
      <c r="BLV138" s="175"/>
      <c r="BLW138" s="175"/>
      <c r="BLX138" s="175"/>
      <c r="BLY138" s="175"/>
      <c r="BLZ138" s="175"/>
      <c r="BMA138" s="175"/>
      <c r="BMB138" s="175"/>
      <c r="BMC138" s="175"/>
      <c r="BMD138" s="175"/>
      <c r="BME138" s="175"/>
      <c r="BMF138" s="175"/>
      <c r="BMG138" s="175"/>
      <c r="BMH138" s="175"/>
      <c r="BMI138" s="175"/>
      <c r="BMJ138" s="175"/>
      <c r="BMK138" s="175"/>
      <c r="BML138" s="175"/>
      <c r="BMM138" s="175"/>
      <c r="BMN138" s="175"/>
      <c r="BMO138" s="175"/>
      <c r="BMP138" s="175"/>
      <c r="BMQ138" s="175"/>
      <c r="BMR138" s="175"/>
      <c r="BMS138" s="175"/>
      <c r="BMT138" s="175"/>
      <c r="BMU138" s="175"/>
      <c r="BMV138" s="175"/>
      <c r="BMW138" s="175"/>
      <c r="BMX138" s="175"/>
      <c r="BMY138" s="175"/>
      <c r="BMZ138" s="175"/>
      <c r="BNA138" s="175"/>
      <c r="BNB138" s="175"/>
      <c r="BNC138" s="175"/>
      <c r="BND138" s="175"/>
      <c r="BNE138" s="175"/>
      <c r="BNF138" s="175"/>
      <c r="BNG138" s="175"/>
      <c r="BNH138" s="175"/>
      <c r="BNI138" s="175"/>
      <c r="BNJ138" s="175"/>
      <c r="BNK138" s="175"/>
      <c r="BNL138" s="175"/>
      <c r="BNM138" s="175"/>
      <c r="BNN138" s="175"/>
      <c r="BNO138" s="175"/>
      <c r="BNP138" s="175"/>
      <c r="BNQ138" s="175"/>
      <c r="BNR138" s="175"/>
      <c r="BNS138" s="175"/>
      <c r="BNT138" s="175"/>
      <c r="BNU138" s="175"/>
      <c r="BNV138" s="175"/>
      <c r="BNW138" s="175"/>
      <c r="BNX138" s="175"/>
      <c r="BNY138" s="175"/>
      <c r="BNZ138" s="175"/>
      <c r="BOA138" s="175"/>
      <c r="BOB138" s="175"/>
      <c r="BOC138" s="175"/>
      <c r="BOD138" s="175"/>
      <c r="BOE138" s="175"/>
      <c r="BOF138" s="175"/>
      <c r="BOG138" s="175"/>
      <c r="BOH138" s="175"/>
      <c r="BOI138" s="175"/>
      <c r="BOJ138" s="175"/>
      <c r="BOK138" s="175"/>
      <c r="BOL138" s="175"/>
      <c r="BOM138" s="175"/>
      <c r="BON138" s="175"/>
      <c r="BOO138" s="175"/>
      <c r="BOP138" s="175"/>
      <c r="BOQ138" s="175"/>
      <c r="BOR138" s="175"/>
      <c r="BOS138" s="175"/>
      <c r="BOT138" s="175"/>
      <c r="BOU138" s="175"/>
      <c r="BOV138" s="175"/>
      <c r="BOW138" s="175"/>
      <c r="BOX138" s="175"/>
      <c r="BOY138" s="175"/>
      <c r="BOZ138" s="175"/>
      <c r="BPA138" s="175"/>
      <c r="BPB138" s="175"/>
      <c r="BPC138" s="175"/>
      <c r="BPD138" s="175"/>
      <c r="BPE138" s="175"/>
      <c r="BPF138" s="175"/>
      <c r="BPG138" s="175"/>
      <c r="BPH138" s="175"/>
      <c r="BPI138" s="175"/>
      <c r="BPJ138" s="175"/>
      <c r="BPK138" s="175"/>
      <c r="BPL138" s="175"/>
      <c r="BPM138" s="175"/>
      <c r="BPN138" s="175"/>
      <c r="BPO138" s="175"/>
      <c r="BPP138" s="175"/>
      <c r="BPQ138" s="175"/>
      <c r="BPR138" s="175"/>
      <c r="BPS138" s="175"/>
      <c r="BPT138" s="175"/>
      <c r="BPU138" s="175"/>
      <c r="BPV138" s="175"/>
      <c r="BPW138" s="175"/>
      <c r="BPX138" s="175"/>
      <c r="BPY138" s="175"/>
      <c r="BPZ138" s="175"/>
      <c r="BQA138" s="175"/>
      <c r="BQB138" s="175"/>
      <c r="BQC138" s="175"/>
      <c r="BQD138" s="175"/>
      <c r="BQE138" s="175"/>
      <c r="BQF138" s="175"/>
      <c r="BQG138" s="175"/>
      <c r="BQH138" s="175"/>
      <c r="BQI138" s="175"/>
      <c r="BQJ138" s="175"/>
      <c r="BQK138" s="175"/>
      <c r="BQL138" s="175"/>
      <c r="BQM138" s="175"/>
      <c r="BQN138" s="175"/>
      <c r="BQO138" s="175"/>
      <c r="BQP138" s="175"/>
      <c r="BQQ138" s="175"/>
      <c r="BQR138" s="175"/>
      <c r="BQS138" s="175"/>
      <c r="BQT138" s="175"/>
      <c r="BQU138" s="175"/>
      <c r="BQV138" s="175"/>
      <c r="BQW138" s="175"/>
      <c r="BQX138" s="175"/>
      <c r="BQY138" s="175"/>
      <c r="BQZ138" s="175"/>
      <c r="BRA138" s="175"/>
      <c r="BRB138" s="175"/>
      <c r="BRC138" s="175"/>
      <c r="BRD138" s="175"/>
      <c r="BRE138" s="175"/>
      <c r="BRF138" s="175"/>
      <c r="BRG138" s="175"/>
      <c r="BRH138" s="175"/>
      <c r="BRI138" s="175"/>
      <c r="BRJ138" s="175"/>
      <c r="BRK138" s="175"/>
      <c r="BRL138" s="175"/>
      <c r="BRM138" s="175"/>
      <c r="BRN138" s="175"/>
      <c r="BRO138" s="175"/>
      <c r="BRP138" s="175"/>
      <c r="BRQ138" s="175"/>
      <c r="BRR138" s="175"/>
      <c r="BRS138" s="175"/>
      <c r="BRT138" s="175"/>
      <c r="BRU138" s="175"/>
      <c r="BRV138" s="175"/>
      <c r="BRW138" s="175"/>
      <c r="BRX138" s="175"/>
      <c r="BRY138" s="175"/>
      <c r="BRZ138" s="175"/>
      <c r="BSA138" s="175"/>
      <c r="BSB138" s="175"/>
      <c r="BSC138" s="175"/>
      <c r="BSD138" s="175"/>
      <c r="BSE138" s="175"/>
      <c r="BSF138" s="175"/>
      <c r="BSG138" s="175"/>
      <c r="BSH138" s="175"/>
      <c r="BSI138" s="175"/>
      <c r="BSJ138" s="175"/>
      <c r="BSK138" s="175"/>
      <c r="BSL138" s="175"/>
      <c r="BSM138" s="175"/>
      <c r="BSN138" s="175"/>
      <c r="BSO138" s="175"/>
      <c r="BSP138" s="175"/>
      <c r="BSQ138" s="175"/>
      <c r="BSR138" s="175"/>
      <c r="BSS138" s="175"/>
      <c r="BST138" s="175"/>
      <c r="BSU138" s="175"/>
      <c r="BSV138" s="175"/>
      <c r="BSW138" s="175"/>
      <c r="BSX138" s="175"/>
      <c r="BSY138" s="175"/>
      <c r="BSZ138" s="175"/>
      <c r="BTA138" s="175"/>
      <c r="BTB138" s="175"/>
      <c r="BTC138" s="175"/>
      <c r="BTD138" s="175"/>
      <c r="BTE138" s="175"/>
      <c r="BTF138" s="175"/>
      <c r="BTG138" s="175"/>
      <c r="BTH138" s="175"/>
      <c r="BTI138" s="175"/>
      <c r="BTJ138" s="175"/>
      <c r="BTK138" s="175"/>
      <c r="BTL138" s="175"/>
      <c r="BTM138" s="175"/>
      <c r="BTN138" s="175"/>
      <c r="BTO138" s="175"/>
      <c r="BTP138" s="175"/>
      <c r="BTQ138" s="175"/>
      <c r="BTR138" s="175"/>
      <c r="BTS138" s="175"/>
      <c r="BTT138" s="175"/>
      <c r="BTU138" s="175"/>
      <c r="BTV138" s="175"/>
      <c r="BTW138" s="175"/>
      <c r="BTX138" s="175"/>
      <c r="BTY138" s="175"/>
      <c r="BTZ138" s="175"/>
      <c r="BUA138" s="175"/>
      <c r="BUB138" s="175"/>
      <c r="BUC138" s="175"/>
      <c r="BUD138" s="175"/>
      <c r="BUE138" s="175"/>
      <c r="BUF138" s="175"/>
      <c r="BUG138" s="175"/>
      <c r="BUH138" s="175"/>
      <c r="BUI138" s="175"/>
      <c r="BUJ138" s="175"/>
      <c r="BUK138" s="175"/>
      <c r="BUL138" s="175"/>
      <c r="BUM138" s="175"/>
      <c r="BUN138" s="175"/>
      <c r="BUO138" s="175"/>
      <c r="BUP138" s="175"/>
      <c r="BUQ138" s="175"/>
      <c r="BUR138" s="175"/>
      <c r="BUS138" s="175"/>
      <c r="BUT138" s="175"/>
      <c r="BUU138" s="175"/>
      <c r="BUV138" s="175"/>
      <c r="BUW138" s="175"/>
      <c r="BUX138" s="175"/>
      <c r="BUY138" s="175"/>
      <c r="BUZ138" s="175"/>
      <c r="BVA138" s="175"/>
      <c r="BVB138" s="175"/>
      <c r="BVC138" s="175"/>
      <c r="BVD138" s="175"/>
      <c r="BVE138" s="175"/>
      <c r="BVF138" s="175"/>
      <c r="BVG138" s="175"/>
      <c r="BVH138" s="175"/>
      <c r="BVI138" s="175"/>
      <c r="BVJ138" s="175"/>
      <c r="BVK138" s="175"/>
      <c r="BVL138" s="175"/>
      <c r="BVM138" s="175"/>
      <c r="BVN138" s="175"/>
      <c r="BVO138" s="175"/>
      <c r="BVP138" s="175"/>
      <c r="BVQ138" s="175"/>
      <c r="BVR138" s="175"/>
      <c r="BVS138" s="175"/>
      <c r="BVT138" s="175"/>
      <c r="BVU138" s="175"/>
      <c r="BVV138" s="175"/>
      <c r="BVW138" s="175"/>
      <c r="BVX138" s="175"/>
      <c r="BVY138" s="175"/>
      <c r="BVZ138" s="175"/>
      <c r="BWA138" s="175"/>
      <c r="BWB138" s="175"/>
      <c r="BWC138" s="175"/>
      <c r="BWD138" s="175"/>
      <c r="BWE138" s="175"/>
      <c r="BWF138" s="175"/>
      <c r="BWG138" s="175"/>
      <c r="BWH138" s="175"/>
      <c r="BWI138" s="175"/>
      <c r="BWJ138" s="175"/>
      <c r="BWK138" s="175"/>
      <c r="BWL138" s="175"/>
      <c r="BWM138" s="175"/>
      <c r="BWN138" s="175"/>
      <c r="BWO138" s="175"/>
      <c r="BWP138" s="175"/>
      <c r="BWQ138" s="175"/>
      <c r="BWR138" s="175"/>
      <c r="BWS138" s="175"/>
      <c r="BWT138" s="175"/>
      <c r="BWU138" s="175"/>
      <c r="BWV138" s="175"/>
      <c r="BWW138" s="175"/>
      <c r="BWX138" s="175"/>
      <c r="BWY138" s="175"/>
      <c r="BWZ138" s="175"/>
      <c r="BXA138" s="175"/>
      <c r="BXB138" s="175"/>
      <c r="BXC138" s="175"/>
      <c r="BXD138" s="175"/>
      <c r="BXE138" s="175"/>
      <c r="BXF138" s="175"/>
      <c r="BXG138" s="175"/>
      <c r="BXH138" s="175"/>
      <c r="BXI138" s="175"/>
      <c r="BXJ138" s="175"/>
      <c r="BXK138" s="175"/>
      <c r="BXL138" s="175"/>
      <c r="BXM138" s="175"/>
      <c r="BXN138" s="175"/>
      <c r="BXO138" s="175"/>
      <c r="BXP138" s="175"/>
      <c r="BXQ138" s="175"/>
      <c r="BXR138" s="175"/>
      <c r="BXS138" s="175"/>
      <c r="BXT138" s="175"/>
      <c r="BXU138" s="175"/>
      <c r="BXV138" s="175"/>
      <c r="BXW138" s="175"/>
      <c r="BXX138" s="175"/>
      <c r="BXY138" s="175"/>
      <c r="BXZ138" s="175"/>
      <c r="BYA138" s="175"/>
      <c r="BYB138" s="175"/>
      <c r="BYC138" s="175"/>
      <c r="BYD138" s="175"/>
      <c r="BYE138" s="175"/>
      <c r="BYF138" s="175"/>
      <c r="BYG138" s="175"/>
      <c r="BYH138" s="175"/>
      <c r="BYI138" s="175"/>
      <c r="BYJ138" s="175"/>
      <c r="BYK138" s="175"/>
      <c r="BYL138" s="175"/>
      <c r="BYM138" s="175"/>
      <c r="BYN138" s="175"/>
      <c r="BYO138" s="175"/>
      <c r="BYP138" s="175"/>
      <c r="BYQ138" s="175"/>
      <c r="BYR138" s="175"/>
      <c r="BYS138" s="175"/>
      <c r="BYT138" s="175"/>
      <c r="BYU138" s="175"/>
      <c r="BYV138" s="175"/>
      <c r="BYW138" s="175"/>
      <c r="BYX138" s="175"/>
      <c r="BYY138" s="175"/>
      <c r="BYZ138" s="175"/>
      <c r="BZA138" s="175"/>
      <c r="BZB138" s="175"/>
      <c r="BZC138" s="175"/>
      <c r="BZD138" s="175"/>
      <c r="BZE138" s="175"/>
      <c r="BZF138" s="175"/>
      <c r="BZG138" s="175"/>
      <c r="BZH138" s="175"/>
      <c r="BZI138" s="175"/>
      <c r="BZJ138" s="175"/>
      <c r="BZK138" s="175"/>
      <c r="BZL138" s="175"/>
      <c r="BZM138" s="175"/>
      <c r="BZN138" s="175"/>
      <c r="BZO138" s="175"/>
      <c r="BZP138" s="175"/>
      <c r="BZQ138" s="175"/>
      <c r="BZR138" s="175"/>
      <c r="BZS138" s="175"/>
      <c r="BZT138" s="175"/>
      <c r="BZU138" s="175"/>
      <c r="BZV138" s="175"/>
      <c r="BZW138" s="175"/>
      <c r="BZX138" s="175"/>
      <c r="BZY138" s="175"/>
      <c r="BZZ138" s="175"/>
      <c r="CAA138" s="175"/>
      <c r="CAB138" s="175"/>
      <c r="CAC138" s="175"/>
      <c r="CAD138" s="175"/>
      <c r="CAE138" s="175"/>
      <c r="CAF138" s="175"/>
      <c r="CAG138" s="175"/>
      <c r="CAH138" s="175"/>
      <c r="CAI138" s="175"/>
      <c r="CAJ138" s="175"/>
      <c r="CAK138" s="175"/>
      <c r="CAL138" s="175"/>
      <c r="CAM138" s="175"/>
      <c r="CAN138" s="175"/>
      <c r="CAO138" s="175"/>
      <c r="CAP138" s="175"/>
      <c r="CAQ138" s="175"/>
      <c r="CAR138" s="175"/>
      <c r="CAS138" s="175"/>
      <c r="CAT138" s="175"/>
      <c r="CAU138" s="175"/>
      <c r="CAV138" s="175"/>
      <c r="CAW138" s="175"/>
      <c r="CAX138" s="175"/>
      <c r="CAY138" s="175"/>
      <c r="CAZ138" s="175"/>
      <c r="CBA138" s="175"/>
      <c r="CBB138" s="175"/>
      <c r="CBC138" s="175"/>
      <c r="CBD138" s="175"/>
      <c r="CBE138" s="175"/>
      <c r="CBF138" s="175"/>
      <c r="CBG138" s="175"/>
      <c r="CBH138" s="175"/>
      <c r="CBI138" s="175"/>
      <c r="CBJ138" s="175"/>
      <c r="CBK138" s="175"/>
      <c r="CBL138" s="175"/>
      <c r="CBM138" s="175"/>
      <c r="CBN138" s="175"/>
      <c r="CBO138" s="175"/>
      <c r="CBP138" s="175"/>
      <c r="CBQ138" s="175"/>
      <c r="CBR138" s="175"/>
      <c r="CBS138" s="175"/>
      <c r="CBT138" s="175"/>
      <c r="CBU138" s="175"/>
      <c r="CBV138" s="175"/>
      <c r="CBW138" s="175"/>
      <c r="CBX138" s="175"/>
      <c r="CBY138" s="175"/>
      <c r="CBZ138" s="175"/>
      <c r="CCA138" s="175"/>
      <c r="CCB138" s="175"/>
      <c r="CCC138" s="175"/>
      <c r="CCD138" s="175"/>
      <c r="CCE138" s="175"/>
      <c r="CCF138" s="175"/>
      <c r="CCG138" s="175"/>
      <c r="CCH138" s="175"/>
      <c r="CCI138" s="175"/>
      <c r="CCJ138" s="175"/>
      <c r="CCK138" s="175"/>
      <c r="CCL138" s="175"/>
      <c r="CCM138" s="175"/>
      <c r="CCN138" s="175"/>
      <c r="CCO138" s="175"/>
      <c r="CCP138" s="175"/>
      <c r="CCQ138" s="175"/>
      <c r="CCR138" s="175"/>
      <c r="CCS138" s="175"/>
      <c r="CCT138" s="175"/>
      <c r="CCU138" s="175"/>
      <c r="CCV138" s="175"/>
      <c r="CCW138" s="175"/>
      <c r="CCX138" s="175"/>
      <c r="CCY138" s="175"/>
      <c r="CCZ138" s="175"/>
      <c r="CDA138" s="175"/>
      <c r="CDB138" s="175"/>
      <c r="CDC138" s="175"/>
      <c r="CDD138" s="175"/>
      <c r="CDE138" s="175"/>
      <c r="CDF138" s="175"/>
      <c r="CDG138" s="175"/>
      <c r="CDH138" s="175"/>
      <c r="CDI138" s="175"/>
      <c r="CDJ138" s="175"/>
      <c r="CDK138" s="175"/>
      <c r="CDL138" s="175"/>
      <c r="CDM138" s="175"/>
      <c r="CDN138" s="175"/>
      <c r="CDO138" s="175"/>
      <c r="CDP138" s="175"/>
      <c r="CDQ138" s="175"/>
      <c r="CDR138" s="175"/>
      <c r="CDS138" s="175"/>
      <c r="CDT138" s="175"/>
      <c r="CDU138" s="175"/>
      <c r="CDV138" s="175"/>
      <c r="CDW138" s="175"/>
      <c r="CDX138" s="175"/>
      <c r="CDY138" s="175"/>
      <c r="CDZ138" s="175"/>
      <c r="CEA138" s="175"/>
      <c r="CEB138" s="175"/>
      <c r="CEC138" s="175"/>
      <c r="CED138" s="175"/>
      <c r="CEE138" s="175"/>
      <c r="CEF138" s="175"/>
      <c r="CEG138" s="175"/>
      <c r="CEH138" s="175"/>
      <c r="CEI138" s="175"/>
      <c r="CEJ138" s="175"/>
      <c r="CEK138" s="175"/>
      <c r="CEL138" s="175"/>
      <c r="CEM138" s="175"/>
      <c r="CEN138" s="175"/>
      <c r="CEO138" s="175"/>
      <c r="CEP138" s="175"/>
      <c r="CEQ138" s="175"/>
      <c r="CER138" s="175"/>
      <c r="CES138" s="175"/>
      <c r="CET138" s="175"/>
      <c r="CEU138" s="175"/>
      <c r="CEV138" s="175"/>
      <c r="CEW138" s="175"/>
      <c r="CEX138" s="175"/>
      <c r="CEY138" s="175"/>
      <c r="CEZ138" s="175"/>
      <c r="CFA138" s="175"/>
      <c r="CFB138" s="175"/>
      <c r="CFC138" s="175"/>
      <c r="CFD138" s="175"/>
      <c r="CFE138" s="175"/>
      <c r="CFF138" s="175"/>
      <c r="CFG138" s="175"/>
      <c r="CFH138" s="175"/>
      <c r="CFI138" s="175"/>
      <c r="CFJ138" s="175"/>
      <c r="CFK138" s="175"/>
      <c r="CFL138" s="175"/>
      <c r="CFM138" s="175"/>
      <c r="CFN138" s="175"/>
      <c r="CFO138" s="175"/>
      <c r="CFP138" s="175"/>
      <c r="CFQ138" s="175"/>
      <c r="CFR138" s="175"/>
      <c r="CFS138" s="175"/>
      <c r="CFT138" s="175"/>
      <c r="CFU138" s="175"/>
      <c r="CFV138" s="175"/>
      <c r="CFW138" s="175"/>
      <c r="CFX138" s="175"/>
      <c r="CFY138" s="175"/>
      <c r="CFZ138" s="175"/>
      <c r="CGA138" s="175"/>
      <c r="CGB138" s="175"/>
      <c r="CGC138" s="175"/>
      <c r="CGD138" s="175"/>
      <c r="CGE138" s="175"/>
      <c r="CGF138" s="175"/>
      <c r="CGG138" s="175"/>
      <c r="CGH138" s="175"/>
      <c r="CGI138" s="175"/>
      <c r="CGJ138" s="175"/>
      <c r="CGK138" s="175"/>
      <c r="CGL138" s="175"/>
      <c r="CGM138" s="175"/>
      <c r="CGN138" s="175"/>
      <c r="CGO138" s="175"/>
      <c r="CGP138" s="175"/>
      <c r="CGQ138" s="175"/>
      <c r="CGR138" s="175"/>
      <c r="CGS138" s="175"/>
      <c r="CGT138" s="175"/>
      <c r="CGU138" s="175"/>
      <c r="CGV138" s="175"/>
      <c r="CGW138" s="175"/>
      <c r="CGX138" s="175"/>
      <c r="CGY138" s="175"/>
      <c r="CGZ138" s="175"/>
      <c r="CHA138" s="175"/>
      <c r="CHB138" s="175"/>
      <c r="CHC138" s="175"/>
      <c r="CHD138" s="175"/>
      <c r="CHE138" s="175"/>
      <c r="CHF138" s="175"/>
      <c r="CHG138" s="175"/>
      <c r="CHH138" s="175"/>
      <c r="CHI138" s="175"/>
      <c r="CHJ138" s="175"/>
      <c r="CHK138" s="175"/>
      <c r="CHL138" s="175"/>
      <c r="CHM138" s="175"/>
      <c r="CHN138" s="175"/>
      <c r="CHO138" s="175"/>
      <c r="CHP138" s="175"/>
      <c r="CHQ138" s="175"/>
      <c r="CHR138" s="175"/>
      <c r="CHS138" s="175"/>
      <c r="CHT138" s="175"/>
      <c r="CHU138" s="175"/>
      <c r="CHV138" s="175"/>
      <c r="CHW138" s="175"/>
      <c r="CHX138" s="175"/>
      <c r="CHY138" s="175"/>
      <c r="CHZ138" s="175"/>
      <c r="CIA138" s="175"/>
      <c r="CIB138" s="175"/>
      <c r="CIC138" s="175"/>
      <c r="CID138" s="175"/>
      <c r="CIE138" s="175"/>
      <c r="CIF138" s="175"/>
      <c r="CIG138" s="175"/>
      <c r="CIH138" s="175"/>
      <c r="CII138" s="175"/>
      <c r="CIJ138" s="175"/>
      <c r="CIK138" s="175"/>
      <c r="CIL138" s="175"/>
      <c r="CIM138" s="175"/>
      <c r="CIN138" s="175"/>
      <c r="CIO138" s="175"/>
      <c r="CIP138" s="175"/>
      <c r="CIQ138" s="175"/>
      <c r="CIR138" s="175"/>
      <c r="CIS138" s="175"/>
      <c r="CIT138" s="175"/>
      <c r="CIU138" s="175"/>
      <c r="CIV138" s="175"/>
      <c r="CIW138" s="175"/>
      <c r="CIX138" s="175"/>
      <c r="CIY138" s="175"/>
      <c r="CIZ138" s="175"/>
      <c r="CJA138" s="175"/>
      <c r="CJB138" s="175"/>
      <c r="CJC138" s="175"/>
      <c r="CJD138" s="175"/>
      <c r="CJE138" s="175"/>
      <c r="CJF138" s="175"/>
      <c r="CJG138" s="175"/>
      <c r="CJH138" s="175"/>
      <c r="CJI138" s="175"/>
      <c r="CJJ138" s="175"/>
      <c r="CJK138" s="175"/>
      <c r="CJL138" s="175"/>
      <c r="CJM138" s="175"/>
      <c r="CJN138" s="175"/>
      <c r="CJO138" s="175"/>
      <c r="CJP138" s="175"/>
      <c r="CJQ138" s="175"/>
      <c r="CJR138" s="175"/>
      <c r="CJS138" s="175"/>
      <c r="CJT138" s="175"/>
      <c r="CJU138" s="175"/>
      <c r="CJV138" s="175"/>
      <c r="CJW138" s="175"/>
      <c r="CJX138" s="175"/>
      <c r="CJY138" s="175"/>
      <c r="CJZ138" s="175"/>
      <c r="CKA138" s="175"/>
      <c r="CKB138" s="175"/>
      <c r="CKC138" s="175"/>
      <c r="CKD138" s="175"/>
      <c r="CKE138" s="175"/>
      <c r="CKF138" s="175"/>
      <c r="CKG138" s="175"/>
      <c r="CKH138" s="175"/>
      <c r="CKI138" s="175"/>
      <c r="CKJ138" s="175"/>
      <c r="CKK138" s="175"/>
      <c r="CKL138" s="175"/>
      <c r="CKM138" s="175"/>
      <c r="CKN138" s="175"/>
      <c r="CKO138" s="175"/>
      <c r="CKP138" s="175"/>
      <c r="CKQ138" s="175"/>
      <c r="CKR138" s="175"/>
      <c r="CKS138" s="175"/>
      <c r="CKT138" s="175"/>
      <c r="CKU138" s="175"/>
      <c r="CKV138" s="175"/>
      <c r="CKW138" s="175"/>
      <c r="CKX138" s="175"/>
      <c r="CKY138" s="175"/>
      <c r="CKZ138" s="175"/>
      <c r="CLA138" s="175"/>
      <c r="CLB138" s="175"/>
      <c r="CLC138" s="175"/>
      <c r="CLD138" s="175"/>
      <c r="CLE138" s="175"/>
      <c r="CLF138" s="175"/>
      <c r="CLG138" s="175"/>
      <c r="CLH138" s="175"/>
      <c r="CLI138" s="175"/>
      <c r="CLJ138" s="175"/>
      <c r="CLK138" s="175"/>
      <c r="CLL138" s="175"/>
      <c r="CLM138" s="175"/>
      <c r="CLN138" s="175"/>
      <c r="CLO138" s="175"/>
      <c r="CLP138" s="175"/>
      <c r="CLQ138" s="175"/>
      <c r="CLR138" s="175"/>
      <c r="CLS138" s="175"/>
      <c r="CLT138" s="175"/>
      <c r="CLU138" s="175"/>
      <c r="CLV138" s="175"/>
      <c r="CLW138" s="175"/>
      <c r="CLX138" s="175"/>
      <c r="CLY138" s="175"/>
      <c r="CLZ138" s="175"/>
      <c r="CMA138" s="175"/>
      <c r="CMB138" s="175"/>
      <c r="CMC138" s="175"/>
      <c r="CMD138" s="175"/>
      <c r="CME138" s="175"/>
      <c r="CMF138" s="175"/>
      <c r="CMG138" s="175"/>
      <c r="CMH138" s="175"/>
      <c r="CMI138" s="175"/>
      <c r="CMJ138" s="175"/>
      <c r="CMK138" s="175"/>
      <c r="CML138" s="175"/>
      <c r="CMM138" s="175"/>
      <c r="CMN138" s="175"/>
      <c r="CMO138" s="175"/>
      <c r="CMP138" s="175"/>
      <c r="CMQ138" s="175"/>
      <c r="CMR138" s="175"/>
      <c r="CMS138" s="175"/>
      <c r="CMT138" s="175"/>
      <c r="CMU138" s="175"/>
      <c r="CMV138" s="175"/>
      <c r="CMW138" s="175"/>
      <c r="CMX138" s="175"/>
      <c r="CMY138" s="175"/>
      <c r="CMZ138" s="175"/>
      <c r="CNA138" s="175"/>
      <c r="CNB138" s="175"/>
      <c r="CNC138" s="175"/>
      <c r="CND138" s="175"/>
      <c r="CNE138" s="175"/>
      <c r="CNF138" s="175"/>
      <c r="CNG138" s="175"/>
      <c r="CNH138" s="175"/>
      <c r="CNI138" s="175"/>
      <c r="CNJ138" s="175"/>
      <c r="CNK138" s="175"/>
      <c r="CNL138" s="175"/>
      <c r="CNM138" s="175"/>
      <c r="CNN138" s="175"/>
      <c r="CNO138" s="175"/>
      <c r="CNP138" s="175"/>
      <c r="CNQ138" s="175"/>
      <c r="CNR138" s="175"/>
      <c r="CNS138" s="175"/>
      <c r="CNT138" s="175"/>
      <c r="CNU138" s="175"/>
      <c r="CNV138" s="175"/>
      <c r="CNW138" s="175"/>
      <c r="CNX138" s="175"/>
      <c r="CNY138" s="175"/>
      <c r="CNZ138" s="175"/>
      <c r="COA138" s="175"/>
      <c r="COB138" s="175"/>
      <c r="COC138" s="175"/>
      <c r="COD138" s="175"/>
      <c r="COE138" s="175"/>
      <c r="COF138" s="175"/>
      <c r="COG138" s="175"/>
      <c r="COH138" s="175"/>
      <c r="COI138" s="175"/>
      <c r="COJ138" s="175"/>
      <c r="COK138" s="175"/>
      <c r="COL138" s="175"/>
      <c r="COM138" s="175"/>
      <c r="CON138" s="175"/>
      <c r="COO138" s="175"/>
      <c r="COP138" s="175"/>
      <c r="COQ138" s="175"/>
      <c r="COR138" s="175"/>
      <c r="COS138" s="175"/>
      <c r="COT138" s="175"/>
      <c r="COU138" s="175"/>
      <c r="COV138" s="175"/>
      <c r="COW138" s="175"/>
      <c r="COX138" s="175"/>
      <c r="COY138" s="175"/>
      <c r="COZ138" s="175"/>
      <c r="CPA138" s="175"/>
      <c r="CPB138" s="175"/>
      <c r="CPC138" s="175"/>
      <c r="CPD138" s="175"/>
      <c r="CPE138" s="175"/>
      <c r="CPF138" s="175"/>
      <c r="CPG138" s="175"/>
      <c r="CPH138" s="175"/>
      <c r="CPI138" s="175"/>
      <c r="CPJ138" s="175"/>
      <c r="CPK138" s="175"/>
      <c r="CPL138" s="175"/>
      <c r="CPM138" s="175"/>
      <c r="CPN138" s="175"/>
      <c r="CPO138" s="175"/>
      <c r="CPP138" s="175"/>
      <c r="CPQ138" s="175"/>
      <c r="CPR138" s="175"/>
      <c r="CPS138" s="175"/>
      <c r="CPT138" s="175"/>
      <c r="CPU138" s="175"/>
      <c r="CPV138" s="175"/>
      <c r="CPW138" s="175"/>
      <c r="CPX138" s="175"/>
      <c r="CPY138" s="175"/>
      <c r="CPZ138" s="175"/>
      <c r="CQA138" s="175"/>
      <c r="CQB138" s="175"/>
      <c r="CQC138" s="175"/>
      <c r="CQD138" s="175"/>
      <c r="CQE138" s="175"/>
      <c r="CQF138" s="175"/>
      <c r="CQG138" s="175"/>
      <c r="CQH138" s="175"/>
      <c r="CQI138" s="175"/>
      <c r="CQJ138" s="175"/>
      <c r="CQK138" s="175"/>
      <c r="CQL138" s="175"/>
      <c r="CQM138" s="175"/>
      <c r="CQN138" s="175"/>
      <c r="CQO138" s="175"/>
      <c r="CQP138" s="175"/>
      <c r="CQQ138" s="175"/>
      <c r="CQR138" s="175"/>
      <c r="CQS138" s="175"/>
      <c r="CQT138" s="175"/>
      <c r="CQU138" s="175"/>
      <c r="CQV138" s="175"/>
      <c r="CQW138" s="175"/>
      <c r="CQX138" s="175"/>
      <c r="CQY138" s="175"/>
      <c r="CQZ138" s="175"/>
      <c r="CRA138" s="175"/>
      <c r="CRB138" s="175"/>
      <c r="CRC138" s="175"/>
      <c r="CRD138" s="175"/>
      <c r="CRE138" s="175"/>
      <c r="CRF138" s="175"/>
      <c r="CRG138" s="175"/>
      <c r="CRH138" s="175"/>
      <c r="CRI138" s="175"/>
      <c r="CRJ138" s="175"/>
      <c r="CRK138" s="175"/>
      <c r="CRL138" s="175"/>
      <c r="CRM138" s="175"/>
      <c r="CRN138" s="175"/>
      <c r="CRO138" s="175"/>
      <c r="CRP138" s="175"/>
      <c r="CRQ138" s="175"/>
      <c r="CRR138" s="175"/>
      <c r="CRS138" s="175"/>
      <c r="CRT138" s="175"/>
      <c r="CRU138" s="175"/>
      <c r="CRV138" s="175"/>
      <c r="CRW138" s="175"/>
      <c r="CRX138" s="175"/>
      <c r="CRY138" s="175"/>
      <c r="CRZ138" s="175"/>
      <c r="CSA138" s="175"/>
      <c r="CSB138" s="175"/>
      <c r="CSC138" s="175"/>
      <c r="CSD138" s="175"/>
      <c r="CSE138" s="175"/>
      <c r="CSF138" s="175"/>
      <c r="CSG138" s="175"/>
      <c r="CSH138" s="175"/>
      <c r="CSI138" s="175"/>
      <c r="CSJ138" s="175"/>
      <c r="CSK138" s="175"/>
      <c r="CSL138" s="175"/>
      <c r="CSM138" s="175"/>
      <c r="CSN138" s="175"/>
      <c r="CSO138" s="175"/>
      <c r="CSP138" s="175"/>
      <c r="CSQ138" s="175"/>
      <c r="CSR138" s="175"/>
      <c r="CSS138" s="175"/>
      <c r="CST138" s="175"/>
      <c r="CSU138" s="175"/>
      <c r="CSV138" s="175"/>
      <c r="CSW138" s="175"/>
      <c r="CSX138" s="175"/>
      <c r="CSY138" s="175"/>
      <c r="CSZ138" s="175"/>
      <c r="CTA138" s="175"/>
      <c r="CTB138" s="175"/>
      <c r="CTC138" s="175"/>
      <c r="CTD138" s="175"/>
      <c r="CTE138" s="175"/>
      <c r="CTF138" s="175"/>
      <c r="CTG138" s="175"/>
      <c r="CTH138" s="175"/>
      <c r="CTI138" s="175"/>
      <c r="CTJ138" s="175"/>
      <c r="CTK138" s="175"/>
      <c r="CTL138" s="175"/>
      <c r="CTM138" s="175"/>
      <c r="CTN138" s="175"/>
      <c r="CTO138" s="175"/>
      <c r="CTP138" s="175"/>
      <c r="CTQ138" s="175"/>
      <c r="CTR138" s="175"/>
      <c r="CTS138" s="175"/>
      <c r="CTT138" s="175"/>
      <c r="CTU138" s="175"/>
      <c r="CTV138" s="175"/>
      <c r="CTW138" s="175"/>
      <c r="CTX138" s="175"/>
      <c r="CTY138" s="175"/>
      <c r="CTZ138" s="175"/>
      <c r="CUA138" s="175"/>
      <c r="CUB138" s="175"/>
      <c r="CUC138" s="175"/>
      <c r="CUD138" s="175"/>
      <c r="CUE138" s="175"/>
      <c r="CUF138" s="175"/>
      <c r="CUG138" s="175"/>
      <c r="CUH138" s="175"/>
      <c r="CUI138" s="175"/>
      <c r="CUJ138" s="175"/>
      <c r="CUK138" s="175"/>
      <c r="CUL138" s="175"/>
      <c r="CUM138" s="175"/>
      <c r="CUN138" s="175"/>
      <c r="CUO138" s="175"/>
      <c r="CUP138" s="175"/>
      <c r="CUQ138" s="175"/>
      <c r="CUR138" s="175"/>
      <c r="CUS138" s="175"/>
      <c r="CUT138" s="175"/>
      <c r="CUU138" s="175"/>
      <c r="CUV138" s="175"/>
      <c r="CUW138" s="175"/>
      <c r="CUX138" s="175"/>
      <c r="CUY138" s="175"/>
      <c r="CUZ138" s="175"/>
      <c r="CVA138" s="175"/>
      <c r="CVB138" s="175"/>
      <c r="CVC138" s="175"/>
      <c r="CVD138" s="175"/>
      <c r="CVE138" s="175"/>
      <c r="CVF138" s="175"/>
      <c r="CVG138" s="175"/>
      <c r="CVH138" s="175"/>
      <c r="CVI138" s="175"/>
      <c r="CVJ138" s="175"/>
      <c r="CVK138" s="175"/>
      <c r="CVL138" s="175"/>
      <c r="CVM138" s="175"/>
      <c r="CVN138" s="175"/>
      <c r="CVO138" s="175"/>
      <c r="CVP138" s="175"/>
      <c r="CVQ138" s="175"/>
      <c r="CVR138" s="175"/>
      <c r="CVS138" s="175"/>
      <c r="CVT138" s="175"/>
      <c r="CVU138" s="175"/>
      <c r="CVV138" s="175"/>
      <c r="CVW138" s="175"/>
      <c r="CVX138" s="175"/>
      <c r="CVY138" s="175"/>
      <c r="CVZ138" s="175"/>
      <c r="CWA138" s="175"/>
      <c r="CWB138" s="175"/>
      <c r="CWC138" s="175"/>
      <c r="CWD138" s="175"/>
      <c r="CWE138" s="175"/>
      <c r="CWF138" s="175"/>
      <c r="CWG138" s="175"/>
      <c r="CWH138" s="175"/>
      <c r="CWI138" s="175"/>
      <c r="CWJ138" s="175"/>
      <c r="CWK138" s="175"/>
      <c r="CWL138" s="175"/>
      <c r="CWM138" s="175"/>
      <c r="CWN138" s="175"/>
      <c r="CWO138" s="175"/>
      <c r="CWP138" s="175"/>
      <c r="CWQ138" s="175"/>
      <c r="CWR138" s="175"/>
      <c r="CWS138" s="175"/>
      <c r="CWT138" s="175"/>
      <c r="CWU138" s="175"/>
      <c r="CWV138" s="175"/>
      <c r="CWW138" s="175"/>
      <c r="CWX138" s="175"/>
      <c r="CWY138" s="175"/>
      <c r="CWZ138" s="175"/>
      <c r="CXA138" s="175"/>
      <c r="CXB138" s="175"/>
      <c r="CXC138" s="175"/>
      <c r="CXD138" s="175"/>
      <c r="CXE138" s="175"/>
      <c r="CXF138" s="175"/>
      <c r="CXG138" s="175"/>
      <c r="CXH138" s="175"/>
      <c r="CXI138" s="175"/>
      <c r="CXJ138" s="175"/>
      <c r="CXK138" s="175"/>
      <c r="CXL138" s="175"/>
      <c r="CXM138" s="175"/>
      <c r="CXN138" s="175"/>
      <c r="CXO138" s="175"/>
      <c r="CXP138" s="175"/>
      <c r="CXQ138" s="175"/>
      <c r="CXR138" s="175"/>
      <c r="CXS138" s="175"/>
      <c r="CXT138" s="175"/>
      <c r="CXU138" s="175"/>
      <c r="CXV138" s="175"/>
      <c r="CXW138" s="175"/>
      <c r="CXX138" s="175"/>
      <c r="CXY138" s="175"/>
      <c r="CXZ138" s="175"/>
      <c r="CYA138" s="175"/>
      <c r="CYB138" s="175"/>
      <c r="CYC138" s="175"/>
      <c r="CYD138" s="175"/>
      <c r="CYE138" s="175"/>
      <c r="CYF138" s="175"/>
      <c r="CYG138" s="175"/>
      <c r="CYH138" s="175"/>
      <c r="CYI138" s="175"/>
      <c r="CYJ138" s="175"/>
      <c r="CYK138" s="175"/>
      <c r="CYL138" s="175"/>
      <c r="CYM138" s="175"/>
      <c r="CYN138" s="175"/>
      <c r="CYO138" s="175"/>
      <c r="CYP138" s="175"/>
      <c r="CYQ138" s="175"/>
      <c r="CYR138" s="175"/>
      <c r="CYS138" s="175"/>
      <c r="CYT138" s="175"/>
      <c r="CYU138" s="175"/>
      <c r="CYV138" s="175"/>
      <c r="CYW138" s="175"/>
      <c r="CYX138" s="175"/>
      <c r="CYY138" s="175"/>
      <c r="CYZ138" s="175"/>
      <c r="CZA138" s="175"/>
      <c r="CZB138" s="175"/>
      <c r="CZC138" s="175"/>
      <c r="CZD138" s="175"/>
      <c r="CZE138" s="175"/>
      <c r="CZF138" s="175"/>
      <c r="CZG138" s="175"/>
      <c r="CZH138" s="175"/>
      <c r="CZI138" s="175"/>
      <c r="CZJ138" s="175"/>
      <c r="CZK138" s="175"/>
      <c r="CZL138" s="175"/>
      <c r="CZM138" s="175"/>
      <c r="CZN138" s="175"/>
      <c r="CZO138" s="175"/>
      <c r="CZP138" s="175"/>
      <c r="CZQ138" s="175"/>
      <c r="CZR138" s="175"/>
      <c r="CZS138" s="175"/>
      <c r="CZT138" s="175"/>
      <c r="CZU138" s="175"/>
      <c r="CZV138" s="175"/>
      <c r="CZW138" s="175"/>
      <c r="CZX138" s="175"/>
      <c r="CZY138" s="175"/>
      <c r="CZZ138" s="175"/>
      <c r="DAA138" s="175"/>
      <c r="DAB138" s="175"/>
      <c r="DAC138" s="175"/>
      <c r="DAD138" s="175"/>
      <c r="DAE138" s="175"/>
      <c r="DAF138" s="175"/>
      <c r="DAG138" s="175"/>
      <c r="DAH138" s="175"/>
      <c r="DAI138" s="175"/>
      <c r="DAJ138" s="175"/>
      <c r="DAK138" s="175"/>
      <c r="DAL138" s="175"/>
      <c r="DAM138" s="175"/>
      <c r="DAN138" s="175"/>
      <c r="DAO138" s="175"/>
      <c r="DAP138" s="175"/>
      <c r="DAQ138" s="175"/>
      <c r="DAR138" s="175"/>
      <c r="DAS138" s="175"/>
      <c r="DAT138" s="175"/>
      <c r="DAU138" s="175"/>
      <c r="DAV138" s="175"/>
      <c r="DAW138" s="175"/>
      <c r="DAX138" s="175"/>
      <c r="DAY138" s="175"/>
      <c r="DAZ138" s="175"/>
      <c r="DBA138" s="175"/>
      <c r="DBB138" s="175"/>
      <c r="DBC138" s="175"/>
      <c r="DBD138" s="175"/>
      <c r="DBE138" s="175"/>
      <c r="DBF138" s="175"/>
      <c r="DBG138" s="175"/>
      <c r="DBH138" s="175"/>
      <c r="DBI138" s="175"/>
      <c r="DBJ138" s="175"/>
      <c r="DBK138" s="175"/>
      <c r="DBL138" s="175"/>
      <c r="DBM138" s="175"/>
      <c r="DBN138" s="175"/>
      <c r="DBO138" s="175"/>
      <c r="DBP138" s="175"/>
      <c r="DBQ138" s="175"/>
      <c r="DBR138" s="175"/>
      <c r="DBS138" s="175"/>
      <c r="DBT138" s="175"/>
      <c r="DBU138" s="175"/>
      <c r="DBV138" s="175"/>
      <c r="DBW138" s="175"/>
      <c r="DBX138" s="175"/>
      <c r="DBY138" s="175"/>
      <c r="DBZ138" s="175"/>
      <c r="DCA138" s="175"/>
      <c r="DCB138" s="175"/>
      <c r="DCC138" s="175"/>
      <c r="DCD138" s="175"/>
      <c r="DCE138" s="175"/>
      <c r="DCF138" s="175"/>
      <c r="DCG138" s="175"/>
      <c r="DCH138" s="175"/>
      <c r="DCI138" s="175"/>
      <c r="DCJ138" s="175"/>
      <c r="DCK138" s="175"/>
      <c r="DCL138" s="175"/>
      <c r="DCM138" s="175"/>
      <c r="DCN138" s="175"/>
      <c r="DCO138" s="175"/>
      <c r="DCP138" s="175"/>
      <c r="DCQ138" s="175"/>
      <c r="DCR138" s="175"/>
      <c r="DCS138" s="175"/>
      <c r="DCT138" s="175"/>
      <c r="DCU138" s="175"/>
      <c r="DCV138" s="175"/>
      <c r="DCW138" s="175"/>
      <c r="DCX138" s="175"/>
      <c r="DCY138" s="175"/>
      <c r="DCZ138" s="175"/>
      <c r="DDA138" s="175"/>
      <c r="DDB138" s="175"/>
      <c r="DDC138" s="175"/>
      <c r="DDD138" s="175"/>
      <c r="DDE138" s="175"/>
      <c r="DDF138" s="175"/>
      <c r="DDG138" s="175"/>
      <c r="DDH138" s="175"/>
      <c r="DDI138" s="175"/>
      <c r="DDJ138" s="175"/>
      <c r="DDK138" s="175"/>
      <c r="DDL138" s="175"/>
      <c r="DDM138" s="175"/>
      <c r="DDN138" s="175"/>
      <c r="DDO138" s="175"/>
      <c r="DDP138" s="175"/>
      <c r="DDQ138" s="175"/>
      <c r="DDR138" s="175"/>
      <c r="DDS138" s="175"/>
      <c r="DDT138" s="175"/>
      <c r="DDU138" s="175"/>
      <c r="DDV138" s="175"/>
      <c r="DDW138" s="175"/>
      <c r="DDX138" s="175"/>
      <c r="DDY138" s="175"/>
      <c r="DDZ138" s="175"/>
      <c r="DEA138" s="175"/>
      <c r="DEB138" s="175"/>
      <c r="DEC138" s="175"/>
      <c r="DED138" s="175"/>
      <c r="DEE138" s="175"/>
      <c r="DEF138" s="175"/>
      <c r="DEG138" s="175"/>
      <c r="DEH138" s="175"/>
      <c r="DEI138" s="175"/>
      <c r="DEJ138" s="175"/>
      <c r="DEK138" s="175"/>
      <c r="DEL138" s="175"/>
      <c r="DEM138" s="175"/>
      <c r="DEN138" s="175"/>
      <c r="DEO138" s="175"/>
      <c r="DEP138" s="175"/>
      <c r="DEQ138" s="175"/>
      <c r="DER138" s="175"/>
      <c r="DES138" s="175"/>
      <c r="DET138" s="175"/>
      <c r="DEU138" s="175"/>
      <c r="DEV138" s="175"/>
      <c r="DEW138" s="175"/>
      <c r="DEX138" s="175"/>
      <c r="DEY138" s="175"/>
      <c r="DEZ138" s="175"/>
      <c r="DFA138" s="175"/>
      <c r="DFB138" s="175"/>
      <c r="DFC138" s="175"/>
      <c r="DFD138" s="175"/>
      <c r="DFE138" s="175"/>
      <c r="DFF138" s="175"/>
      <c r="DFG138" s="175"/>
      <c r="DFH138" s="175"/>
      <c r="DFI138" s="175"/>
      <c r="DFJ138" s="175"/>
      <c r="DFK138" s="175"/>
      <c r="DFL138" s="175"/>
      <c r="DFM138" s="175"/>
      <c r="DFN138" s="175"/>
      <c r="DFO138" s="175"/>
      <c r="DFP138" s="175"/>
      <c r="DFQ138" s="175"/>
      <c r="DFR138" s="175"/>
      <c r="DFS138" s="175"/>
      <c r="DFT138" s="175"/>
      <c r="DFU138" s="175"/>
      <c r="DFV138" s="175"/>
      <c r="DFW138" s="175"/>
      <c r="DFX138" s="175"/>
      <c r="DFY138" s="175"/>
      <c r="DFZ138" s="175"/>
      <c r="DGA138" s="175"/>
      <c r="DGB138" s="175"/>
      <c r="DGC138" s="175"/>
      <c r="DGD138" s="175"/>
      <c r="DGE138" s="175"/>
      <c r="DGF138" s="175"/>
      <c r="DGG138" s="175"/>
      <c r="DGH138" s="175"/>
      <c r="DGI138" s="175"/>
      <c r="DGJ138" s="175"/>
      <c r="DGK138" s="175"/>
      <c r="DGL138" s="175"/>
      <c r="DGM138" s="175"/>
      <c r="DGN138" s="175"/>
      <c r="DGO138" s="175"/>
      <c r="DGP138" s="175"/>
      <c r="DGQ138" s="175"/>
      <c r="DGR138" s="175"/>
      <c r="DGS138" s="175"/>
      <c r="DGT138" s="175"/>
      <c r="DGU138" s="175"/>
      <c r="DGV138" s="175"/>
      <c r="DGW138" s="175"/>
      <c r="DGX138" s="175"/>
      <c r="DGY138" s="175"/>
      <c r="DGZ138" s="175"/>
      <c r="DHA138" s="175"/>
      <c r="DHB138" s="175"/>
      <c r="DHC138" s="175"/>
      <c r="DHD138" s="175"/>
      <c r="DHE138" s="175"/>
      <c r="DHF138" s="175"/>
      <c r="DHG138" s="175"/>
      <c r="DHH138" s="175"/>
      <c r="DHI138" s="175"/>
      <c r="DHJ138" s="175"/>
      <c r="DHK138" s="175"/>
      <c r="DHL138" s="175"/>
      <c r="DHM138" s="175"/>
      <c r="DHN138" s="175"/>
      <c r="DHO138" s="175"/>
      <c r="DHP138" s="175"/>
      <c r="DHQ138" s="175"/>
      <c r="DHR138" s="175"/>
      <c r="DHS138" s="175"/>
      <c r="DHT138" s="175"/>
      <c r="DHU138" s="175"/>
      <c r="DHV138" s="175"/>
      <c r="DHW138" s="175"/>
      <c r="DHX138" s="175"/>
      <c r="DHY138" s="175"/>
      <c r="DHZ138" s="175"/>
      <c r="DIA138" s="175"/>
      <c r="DIB138" s="175"/>
      <c r="DIC138" s="175"/>
      <c r="DID138" s="175"/>
      <c r="DIE138" s="175"/>
      <c r="DIF138" s="175"/>
      <c r="DIG138" s="175"/>
      <c r="DIH138" s="175"/>
      <c r="DII138" s="175"/>
      <c r="DIJ138" s="175"/>
      <c r="DIK138" s="175"/>
      <c r="DIL138" s="175"/>
      <c r="DIM138" s="175"/>
      <c r="DIN138" s="175"/>
      <c r="DIO138" s="175"/>
      <c r="DIP138" s="175"/>
      <c r="DIQ138" s="175"/>
      <c r="DIR138" s="175"/>
      <c r="DIS138" s="175"/>
      <c r="DIT138" s="175"/>
      <c r="DIU138" s="175"/>
      <c r="DIV138" s="175"/>
      <c r="DIW138" s="175"/>
      <c r="DIX138" s="175"/>
      <c r="DIY138" s="175"/>
      <c r="DIZ138" s="175"/>
      <c r="DJA138" s="175"/>
      <c r="DJB138" s="175"/>
      <c r="DJC138" s="175"/>
      <c r="DJD138" s="175"/>
      <c r="DJE138" s="175"/>
      <c r="DJF138" s="175"/>
      <c r="DJG138" s="175"/>
      <c r="DJH138" s="175"/>
      <c r="DJI138" s="175"/>
      <c r="DJJ138" s="175"/>
      <c r="DJK138" s="175"/>
      <c r="DJL138" s="175"/>
      <c r="DJM138" s="175"/>
      <c r="DJN138" s="175"/>
      <c r="DJO138" s="175"/>
      <c r="DJP138" s="175"/>
      <c r="DJQ138" s="175"/>
      <c r="DJR138" s="175"/>
      <c r="DJS138" s="175"/>
      <c r="DJT138" s="175"/>
      <c r="DJU138" s="175"/>
      <c r="DJV138" s="175"/>
      <c r="DJW138" s="175"/>
      <c r="DJX138" s="175"/>
      <c r="DJY138" s="175"/>
      <c r="DJZ138" s="175"/>
      <c r="DKA138" s="175"/>
      <c r="DKB138" s="175"/>
      <c r="DKC138" s="175"/>
      <c r="DKD138" s="175"/>
      <c r="DKE138" s="175"/>
      <c r="DKF138" s="175"/>
      <c r="DKG138" s="175"/>
      <c r="DKH138" s="175"/>
      <c r="DKI138" s="175"/>
      <c r="DKJ138" s="175"/>
      <c r="DKK138" s="175"/>
      <c r="DKL138" s="175"/>
      <c r="DKM138" s="175"/>
      <c r="DKN138" s="175"/>
      <c r="DKO138" s="175"/>
      <c r="DKP138" s="175"/>
      <c r="DKQ138" s="175"/>
      <c r="DKR138" s="175"/>
      <c r="DKS138" s="175"/>
      <c r="DKT138" s="175"/>
      <c r="DKU138" s="175"/>
      <c r="DKV138" s="175"/>
      <c r="DKW138" s="175"/>
      <c r="DKX138" s="175"/>
      <c r="DKY138" s="175"/>
      <c r="DKZ138" s="175"/>
      <c r="DLA138" s="175"/>
      <c r="DLB138" s="175"/>
      <c r="DLC138" s="175"/>
      <c r="DLD138" s="175"/>
      <c r="DLE138" s="175"/>
      <c r="DLF138" s="175"/>
      <c r="DLG138" s="175"/>
      <c r="DLH138" s="175"/>
      <c r="DLI138" s="175"/>
      <c r="DLJ138" s="175"/>
      <c r="DLK138" s="175"/>
      <c r="DLL138" s="175"/>
      <c r="DLM138" s="175"/>
      <c r="DLN138" s="175"/>
      <c r="DLO138" s="175"/>
      <c r="DLP138" s="175"/>
      <c r="DLQ138" s="175"/>
      <c r="DLR138" s="175"/>
      <c r="DLS138" s="175"/>
      <c r="DLT138" s="175"/>
      <c r="DLU138" s="175"/>
      <c r="DLV138" s="175"/>
      <c r="DLW138" s="175"/>
      <c r="DLX138" s="175"/>
      <c r="DLY138" s="175"/>
      <c r="DLZ138" s="175"/>
      <c r="DMA138" s="175"/>
      <c r="DMB138" s="175"/>
      <c r="DMC138" s="175"/>
      <c r="DMD138" s="175"/>
      <c r="DME138" s="175"/>
      <c r="DMF138" s="175"/>
      <c r="DMG138" s="175"/>
      <c r="DMH138" s="175"/>
      <c r="DMI138" s="175"/>
      <c r="DMJ138" s="175"/>
      <c r="DMK138" s="175"/>
      <c r="DML138" s="175"/>
      <c r="DMM138" s="175"/>
      <c r="DMN138" s="175"/>
      <c r="DMO138" s="175"/>
      <c r="DMP138" s="175"/>
      <c r="DMQ138" s="175"/>
      <c r="DMR138" s="175"/>
      <c r="DMS138" s="175"/>
      <c r="DMT138" s="175"/>
      <c r="DMU138" s="175"/>
      <c r="DMV138" s="175"/>
      <c r="DMW138" s="175"/>
      <c r="DMX138" s="175"/>
      <c r="DMY138" s="175"/>
      <c r="DMZ138" s="175"/>
      <c r="DNA138" s="175"/>
      <c r="DNB138" s="175"/>
      <c r="DNC138" s="175"/>
      <c r="DND138" s="175"/>
      <c r="DNE138" s="175"/>
      <c r="DNF138" s="175"/>
      <c r="DNG138" s="175"/>
      <c r="DNH138" s="175"/>
      <c r="DNI138" s="175"/>
      <c r="DNJ138" s="175"/>
      <c r="DNK138" s="175"/>
      <c r="DNL138" s="175"/>
      <c r="DNM138" s="175"/>
      <c r="DNN138" s="175"/>
      <c r="DNO138" s="175"/>
      <c r="DNP138" s="175"/>
      <c r="DNQ138" s="175"/>
      <c r="DNR138" s="175"/>
      <c r="DNS138" s="175"/>
      <c r="DNT138" s="175"/>
      <c r="DNU138" s="175"/>
      <c r="DNV138" s="175"/>
      <c r="DNW138" s="175"/>
      <c r="DNX138" s="175"/>
      <c r="DNY138" s="175"/>
      <c r="DNZ138" s="175"/>
      <c r="DOA138" s="175"/>
      <c r="DOB138" s="175"/>
      <c r="DOC138" s="175"/>
      <c r="DOD138" s="175"/>
      <c r="DOE138" s="175"/>
      <c r="DOF138" s="175"/>
      <c r="DOG138" s="175"/>
      <c r="DOH138" s="175"/>
      <c r="DOI138" s="175"/>
      <c r="DOJ138" s="175"/>
      <c r="DOK138" s="175"/>
      <c r="DOL138" s="175"/>
      <c r="DOM138" s="175"/>
      <c r="DON138" s="175"/>
      <c r="DOO138" s="175"/>
      <c r="DOP138" s="175"/>
      <c r="DOQ138" s="175"/>
      <c r="DOR138" s="175"/>
      <c r="DOS138" s="175"/>
      <c r="DOT138" s="175"/>
      <c r="DOU138" s="175"/>
      <c r="DOV138" s="175"/>
      <c r="DOW138" s="175"/>
      <c r="DOX138" s="175"/>
      <c r="DOY138" s="175"/>
      <c r="DOZ138" s="175"/>
      <c r="DPA138" s="175"/>
      <c r="DPB138" s="175"/>
      <c r="DPC138" s="175"/>
      <c r="DPD138" s="175"/>
      <c r="DPE138" s="175"/>
      <c r="DPF138" s="175"/>
      <c r="DPG138" s="175"/>
      <c r="DPH138" s="175"/>
      <c r="DPI138" s="175"/>
      <c r="DPJ138" s="175"/>
      <c r="DPK138" s="175"/>
      <c r="DPL138" s="175"/>
      <c r="DPM138" s="175"/>
      <c r="DPN138" s="175"/>
      <c r="DPO138" s="175"/>
      <c r="DPP138" s="175"/>
      <c r="DPQ138" s="175"/>
      <c r="DPR138" s="175"/>
      <c r="DPS138" s="175"/>
      <c r="DPT138" s="175"/>
      <c r="DPU138" s="175"/>
      <c r="DPV138" s="175"/>
      <c r="DPW138" s="175"/>
      <c r="DPX138" s="175"/>
      <c r="DPY138" s="175"/>
      <c r="DPZ138" s="175"/>
      <c r="DQA138" s="175"/>
      <c r="DQB138" s="175"/>
      <c r="DQC138" s="175"/>
      <c r="DQD138" s="175"/>
      <c r="DQE138" s="175"/>
      <c r="DQF138" s="175"/>
      <c r="DQG138" s="175"/>
      <c r="DQH138" s="175"/>
      <c r="DQI138" s="175"/>
      <c r="DQJ138" s="175"/>
      <c r="DQK138" s="175"/>
      <c r="DQL138" s="175"/>
      <c r="DQM138" s="175"/>
      <c r="DQN138" s="175"/>
      <c r="DQO138" s="175"/>
      <c r="DQP138" s="175"/>
      <c r="DQQ138" s="175"/>
      <c r="DQR138" s="175"/>
      <c r="DQS138" s="175"/>
      <c r="DQT138" s="175"/>
      <c r="DQU138" s="175"/>
      <c r="DQV138" s="175"/>
      <c r="DQW138" s="175"/>
      <c r="DQX138" s="175"/>
      <c r="DQY138" s="175"/>
      <c r="DQZ138" s="175"/>
      <c r="DRA138" s="175"/>
      <c r="DRB138" s="175"/>
      <c r="DRC138" s="175"/>
      <c r="DRD138" s="175"/>
      <c r="DRE138" s="175"/>
      <c r="DRF138" s="175"/>
      <c r="DRG138" s="175"/>
      <c r="DRH138" s="175"/>
      <c r="DRI138" s="175"/>
      <c r="DRJ138" s="175"/>
      <c r="DRK138" s="175"/>
      <c r="DRL138" s="175"/>
      <c r="DRM138" s="175"/>
      <c r="DRN138" s="175"/>
      <c r="DRO138" s="175"/>
      <c r="DRP138" s="175"/>
      <c r="DRQ138" s="175"/>
      <c r="DRR138" s="175"/>
      <c r="DRS138" s="175"/>
      <c r="DRT138" s="175"/>
      <c r="DRU138" s="175"/>
      <c r="DRV138" s="175"/>
      <c r="DRW138" s="175"/>
      <c r="DRX138" s="175"/>
      <c r="DRY138" s="175"/>
      <c r="DRZ138" s="175"/>
      <c r="DSA138" s="175"/>
      <c r="DSB138" s="175"/>
      <c r="DSC138" s="175"/>
      <c r="DSD138" s="175"/>
      <c r="DSE138" s="175"/>
      <c r="DSF138" s="175"/>
      <c r="DSG138" s="175"/>
      <c r="DSH138" s="175"/>
      <c r="DSI138" s="175"/>
      <c r="DSJ138" s="175"/>
      <c r="DSK138" s="175"/>
      <c r="DSL138" s="175"/>
      <c r="DSM138" s="175"/>
      <c r="DSN138" s="175"/>
      <c r="DSO138" s="175"/>
      <c r="DSP138" s="175"/>
      <c r="DSQ138" s="175"/>
      <c r="DSR138" s="175"/>
      <c r="DSS138" s="175"/>
      <c r="DST138" s="175"/>
      <c r="DSU138" s="175"/>
      <c r="DSV138" s="175"/>
      <c r="DSW138" s="175"/>
      <c r="DSX138" s="175"/>
      <c r="DSY138" s="175"/>
      <c r="DSZ138" s="175"/>
      <c r="DTA138" s="175"/>
      <c r="DTB138" s="175"/>
      <c r="DTC138" s="175"/>
      <c r="DTD138" s="175"/>
      <c r="DTE138" s="175"/>
      <c r="DTF138" s="175"/>
      <c r="DTG138" s="175"/>
      <c r="DTH138" s="175"/>
      <c r="DTI138" s="175"/>
      <c r="DTJ138" s="175"/>
      <c r="DTK138" s="175"/>
      <c r="DTL138" s="175"/>
      <c r="DTM138" s="175"/>
      <c r="DTN138" s="175"/>
      <c r="DTO138" s="175"/>
      <c r="DTP138" s="175"/>
      <c r="DTQ138" s="175"/>
      <c r="DTR138" s="175"/>
      <c r="DTS138" s="175"/>
      <c r="DTT138" s="175"/>
      <c r="DTU138" s="175"/>
      <c r="DTV138" s="175"/>
      <c r="DTW138" s="175"/>
      <c r="DTX138" s="175"/>
      <c r="DTY138" s="175"/>
      <c r="DTZ138" s="175"/>
      <c r="DUA138" s="175"/>
      <c r="DUB138" s="175"/>
      <c r="DUC138" s="175"/>
      <c r="DUD138" s="175"/>
      <c r="DUE138" s="175"/>
      <c r="DUF138" s="175"/>
      <c r="DUG138" s="175"/>
      <c r="DUH138" s="175"/>
      <c r="DUI138" s="175"/>
      <c r="DUJ138" s="175"/>
      <c r="DUK138" s="175"/>
      <c r="DUL138" s="175"/>
      <c r="DUM138" s="175"/>
      <c r="DUN138" s="175"/>
      <c r="DUO138" s="175"/>
      <c r="DUP138" s="175"/>
      <c r="DUQ138" s="175"/>
      <c r="DUR138" s="175"/>
      <c r="DUS138" s="175"/>
      <c r="DUT138" s="175"/>
      <c r="DUU138" s="175"/>
      <c r="DUV138" s="175"/>
      <c r="DUW138" s="175"/>
      <c r="DUX138" s="175"/>
      <c r="DUY138" s="175"/>
      <c r="DUZ138" s="175"/>
      <c r="DVA138" s="175"/>
      <c r="DVB138" s="175"/>
      <c r="DVC138" s="175"/>
      <c r="DVD138" s="175"/>
      <c r="DVE138" s="175"/>
      <c r="DVF138" s="175"/>
      <c r="DVG138" s="175"/>
      <c r="DVH138" s="175"/>
      <c r="DVI138" s="175"/>
      <c r="DVJ138" s="175"/>
      <c r="DVK138" s="175"/>
      <c r="DVL138" s="175"/>
      <c r="DVM138" s="175"/>
      <c r="DVN138" s="175"/>
      <c r="DVO138" s="175"/>
      <c r="DVP138" s="175"/>
      <c r="DVQ138" s="175"/>
      <c r="DVR138" s="175"/>
      <c r="DVS138" s="175"/>
      <c r="DVT138" s="175"/>
      <c r="DVU138" s="175"/>
      <c r="DVV138" s="175"/>
      <c r="DVW138" s="175"/>
      <c r="DVX138" s="175"/>
      <c r="DVY138" s="175"/>
      <c r="DVZ138" s="175"/>
      <c r="DWA138" s="175"/>
      <c r="DWB138" s="175"/>
      <c r="DWC138" s="175"/>
      <c r="DWD138" s="175"/>
      <c r="DWE138" s="175"/>
      <c r="DWF138" s="175"/>
      <c r="DWG138" s="175"/>
      <c r="DWH138" s="175"/>
      <c r="DWI138" s="175"/>
      <c r="DWJ138" s="175"/>
      <c r="DWK138" s="175"/>
      <c r="DWL138" s="175"/>
      <c r="DWM138" s="175"/>
      <c r="DWN138" s="175"/>
      <c r="DWO138" s="175"/>
      <c r="DWP138" s="175"/>
      <c r="DWQ138" s="175"/>
      <c r="DWR138" s="175"/>
      <c r="DWS138" s="175"/>
      <c r="DWT138" s="175"/>
      <c r="DWU138" s="175"/>
      <c r="DWV138" s="175"/>
      <c r="DWW138" s="175"/>
      <c r="DWX138" s="175"/>
      <c r="DWY138" s="175"/>
      <c r="DWZ138" s="175"/>
      <c r="DXA138" s="175"/>
      <c r="DXB138" s="175"/>
      <c r="DXC138" s="175"/>
      <c r="DXD138" s="175"/>
      <c r="DXE138" s="175"/>
      <c r="DXF138" s="175"/>
      <c r="DXG138" s="175"/>
      <c r="DXH138" s="175"/>
      <c r="DXI138" s="175"/>
      <c r="DXJ138" s="175"/>
      <c r="DXK138" s="175"/>
      <c r="DXL138" s="175"/>
      <c r="DXM138" s="175"/>
      <c r="DXN138" s="175"/>
      <c r="DXO138" s="175"/>
      <c r="DXP138" s="175"/>
      <c r="DXQ138" s="175"/>
      <c r="DXR138" s="175"/>
      <c r="DXS138" s="175"/>
      <c r="DXT138" s="175"/>
      <c r="DXU138" s="175"/>
      <c r="DXV138" s="175"/>
      <c r="DXW138" s="175"/>
      <c r="DXX138" s="175"/>
      <c r="DXY138" s="175"/>
      <c r="DXZ138" s="175"/>
      <c r="DYA138" s="175"/>
      <c r="DYB138" s="175"/>
      <c r="DYC138" s="175"/>
      <c r="DYD138" s="175"/>
      <c r="DYE138" s="175"/>
      <c r="DYF138" s="175"/>
      <c r="DYG138" s="175"/>
      <c r="DYH138" s="175"/>
      <c r="DYI138" s="175"/>
      <c r="DYJ138" s="175"/>
      <c r="DYK138" s="175"/>
      <c r="DYL138" s="175"/>
      <c r="DYM138" s="175"/>
      <c r="DYN138" s="175"/>
      <c r="DYO138" s="175"/>
      <c r="DYP138" s="175"/>
      <c r="DYQ138" s="175"/>
      <c r="DYR138" s="175"/>
      <c r="DYS138" s="175"/>
      <c r="DYT138" s="175"/>
      <c r="DYU138" s="175"/>
      <c r="DYV138" s="175"/>
      <c r="DYW138" s="175"/>
      <c r="DYX138" s="175"/>
      <c r="DYY138" s="175"/>
      <c r="DYZ138" s="175"/>
      <c r="DZA138" s="175"/>
      <c r="DZB138" s="175"/>
      <c r="DZC138" s="175"/>
      <c r="DZD138" s="175"/>
      <c r="DZE138" s="175"/>
      <c r="DZF138" s="175"/>
      <c r="DZG138" s="175"/>
      <c r="DZH138" s="175"/>
      <c r="DZI138" s="175"/>
      <c r="DZJ138" s="175"/>
      <c r="DZK138" s="175"/>
      <c r="DZL138" s="175"/>
      <c r="DZM138" s="175"/>
      <c r="DZN138" s="175"/>
      <c r="DZO138" s="175"/>
      <c r="DZP138" s="175"/>
      <c r="DZQ138" s="175"/>
      <c r="DZR138" s="175"/>
      <c r="DZS138" s="175"/>
      <c r="DZT138" s="175"/>
      <c r="DZU138" s="175"/>
      <c r="DZV138" s="175"/>
      <c r="DZW138" s="175"/>
      <c r="DZX138" s="175"/>
      <c r="DZY138" s="175"/>
      <c r="DZZ138" s="175"/>
      <c r="EAA138" s="175"/>
      <c r="EAB138" s="175"/>
      <c r="EAC138" s="175"/>
      <c r="EAD138" s="175"/>
      <c r="EAE138" s="175"/>
      <c r="EAF138" s="175"/>
      <c r="EAG138" s="175"/>
      <c r="EAH138" s="175"/>
      <c r="EAI138" s="175"/>
      <c r="EAJ138" s="175"/>
      <c r="EAK138" s="175"/>
      <c r="EAL138" s="175"/>
      <c r="EAM138" s="175"/>
      <c r="EAN138" s="175"/>
      <c r="EAO138" s="175"/>
      <c r="EAP138" s="175"/>
      <c r="EAQ138" s="175"/>
      <c r="EAR138" s="175"/>
      <c r="EAS138" s="175"/>
      <c r="EAT138" s="175"/>
      <c r="EAU138" s="175"/>
      <c r="EAV138" s="175"/>
      <c r="EAW138" s="175"/>
      <c r="EAX138" s="175"/>
      <c r="EAY138" s="175"/>
      <c r="EAZ138" s="175"/>
      <c r="EBA138" s="175"/>
      <c r="EBB138" s="175"/>
      <c r="EBC138" s="175"/>
      <c r="EBD138" s="175"/>
      <c r="EBE138" s="175"/>
      <c r="EBF138" s="175"/>
      <c r="EBG138" s="175"/>
      <c r="EBH138" s="175"/>
      <c r="EBI138" s="175"/>
      <c r="EBJ138" s="175"/>
      <c r="EBK138" s="175"/>
      <c r="EBL138" s="175"/>
      <c r="EBM138" s="175"/>
      <c r="EBN138" s="175"/>
      <c r="EBO138" s="175"/>
      <c r="EBP138" s="175"/>
      <c r="EBQ138" s="175"/>
      <c r="EBR138" s="175"/>
      <c r="EBS138" s="175"/>
      <c r="EBT138" s="175"/>
      <c r="EBU138" s="175"/>
      <c r="EBV138" s="175"/>
      <c r="EBW138" s="175"/>
      <c r="EBX138" s="175"/>
      <c r="EBY138" s="175"/>
      <c r="EBZ138" s="175"/>
      <c r="ECA138" s="175"/>
      <c r="ECB138" s="175"/>
      <c r="ECC138" s="175"/>
      <c r="ECD138" s="175"/>
      <c r="ECE138" s="175"/>
      <c r="ECF138" s="175"/>
      <c r="ECG138" s="175"/>
      <c r="ECH138" s="175"/>
      <c r="ECI138" s="175"/>
      <c r="ECJ138" s="175"/>
      <c r="ECK138" s="175"/>
      <c r="ECL138" s="175"/>
      <c r="ECM138" s="175"/>
      <c r="ECN138" s="175"/>
      <c r="ECO138" s="175"/>
      <c r="ECP138" s="175"/>
      <c r="ECQ138" s="175"/>
      <c r="ECR138" s="175"/>
      <c r="ECS138" s="175"/>
      <c r="ECT138" s="175"/>
      <c r="ECU138" s="175"/>
      <c r="ECV138" s="175"/>
      <c r="ECW138" s="175"/>
      <c r="ECX138" s="175"/>
      <c r="ECY138" s="175"/>
      <c r="ECZ138" s="175"/>
      <c r="EDA138" s="175"/>
      <c r="EDB138" s="175"/>
      <c r="EDC138" s="175"/>
      <c r="EDD138" s="175"/>
      <c r="EDE138" s="175"/>
      <c r="EDF138" s="175"/>
      <c r="EDG138" s="175"/>
      <c r="EDH138" s="175"/>
      <c r="EDI138" s="175"/>
      <c r="EDJ138" s="175"/>
      <c r="EDK138" s="175"/>
      <c r="EDL138" s="175"/>
      <c r="EDM138" s="175"/>
      <c r="EDN138" s="175"/>
      <c r="EDO138" s="175"/>
      <c r="EDP138" s="175"/>
      <c r="EDQ138" s="175"/>
      <c r="EDR138" s="175"/>
      <c r="EDS138" s="175"/>
      <c r="EDT138" s="175"/>
      <c r="EDU138" s="175"/>
      <c r="EDV138" s="175"/>
      <c r="EDW138" s="175"/>
      <c r="EDX138" s="175"/>
      <c r="EDY138" s="175"/>
      <c r="EDZ138" s="175"/>
      <c r="EEA138" s="175"/>
      <c r="EEB138" s="175"/>
      <c r="EEC138" s="175"/>
      <c r="EED138" s="175"/>
      <c r="EEE138" s="175"/>
      <c r="EEF138" s="175"/>
      <c r="EEG138" s="175"/>
      <c r="EEH138" s="175"/>
      <c r="EEI138" s="175"/>
      <c r="EEJ138" s="175"/>
      <c r="EEK138" s="175"/>
      <c r="EEL138" s="175"/>
      <c r="EEM138" s="175"/>
      <c r="EEN138" s="175"/>
      <c r="EEO138" s="175"/>
      <c r="EEP138" s="175"/>
      <c r="EEQ138" s="175"/>
      <c r="EER138" s="175"/>
      <c r="EES138" s="175"/>
      <c r="EET138" s="175"/>
      <c r="EEU138" s="175"/>
      <c r="EEV138" s="175"/>
      <c r="EEW138" s="175"/>
      <c r="EEX138" s="175"/>
      <c r="EEY138" s="175"/>
      <c r="EEZ138" s="175"/>
      <c r="EFA138" s="175"/>
      <c r="EFB138" s="175"/>
      <c r="EFC138" s="175"/>
      <c r="EFD138" s="175"/>
      <c r="EFE138" s="175"/>
      <c r="EFF138" s="175"/>
      <c r="EFG138" s="175"/>
      <c r="EFH138" s="175"/>
      <c r="EFI138" s="175"/>
      <c r="EFJ138" s="175"/>
      <c r="EFK138" s="175"/>
      <c r="EFL138" s="175"/>
      <c r="EFM138" s="175"/>
      <c r="EFN138" s="175"/>
      <c r="EFO138" s="175"/>
      <c r="EFP138" s="175"/>
      <c r="EFQ138" s="175"/>
      <c r="EFR138" s="175"/>
      <c r="EFS138" s="175"/>
      <c r="EFT138" s="175"/>
      <c r="EFU138" s="175"/>
      <c r="EFV138" s="175"/>
      <c r="EFW138" s="175"/>
      <c r="EFX138" s="175"/>
      <c r="EFY138" s="175"/>
      <c r="EFZ138" s="175"/>
      <c r="EGA138" s="175"/>
      <c r="EGB138" s="175"/>
      <c r="EGC138" s="175"/>
      <c r="EGD138" s="175"/>
      <c r="EGE138" s="175"/>
      <c r="EGF138" s="175"/>
      <c r="EGG138" s="175"/>
      <c r="EGH138" s="175"/>
      <c r="EGI138" s="175"/>
      <c r="EGJ138" s="175"/>
      <c r="EGK138" s="175"/>
      <c r="EGL138" s="175"/>
      <c r="EGM138" s="175"/>
      <c r="EGN138" s="175"/>
      <c r="EGO138" s="175"/>
      <c r="EGP138" s="175"/>
      <c r="EGQ138" s="175"/>
      <c r="EGR138" s="175"/>
      <c r="EGS138" s="175"/>
      <c r="EGT138" s="175"/>
      <c r="EGU138" s="175"/>
      <c r="EGV138" s="175"/>
      <c r="EGW138" s="175"/>
      <c r="EGX138" s="175"/>
      <c r="EGY138" s="175"/>
      <c r="EGZ138" s="175"/>
      <c r="EHA138" s="175"/>
      <c r="EHB138" s="175"/>
      <c r="EHC138" s="175"/>
      <c r="EHD138" s="175"/>
      <c r="EHE138" s="175"/>
      <c r="EHF138" s="175"/>
      <c r="EHG138" s="175"/>
      <c r="EHH138" s="175"/>
      <c r="EHI138" s="175"/>
      <c r="EHJ138" s="175"/>
      <c r="EHK138" s="175"/>
      <c r="EHL138" s="175"/>
      <c r="EHM138" s="175"/>
      <c r="EHN138" s="175"/>
      <c r="EHO138" s="175"/>
      <c r="EHP138" s="175"/>
      <c r="EHQ138" s="175"/>
      <c r="EHR138" s="175"/>
      <c r="EHS138" s="175"/>
      <c r="EHT138" s="175"/>
      <c r="EHU138" s="175"/>
      <c r="EHV138" s="175"/>
      <c r="EHW138" s="175"/>
      <c r="EHX138" s="175"/>
      <c r="EHY138" s="175"/>
      <c r="EHZ138" s="175"/>
      <c r="EIA138" s="175"/>
      <c r="EIB138" s="175"/>
      <c r="EIC138" s="175"/>
      <c r="EID138" s="175"/>
      <c r="EIE138" s="175"/>
      <c r="EIF138" s="175"/>
      <c r="EIG138" s="175"/>
      <c r="EIH138" s="175"/>
      <c r="EII138" s="175"/>
      <c r="EIJ138" s="175"/>
      <c r="EIK138" s="175"/>
      <c r="EIL138" s="175"/>
      <c r="EIM138" s="175"/>
      <c r="EIN138" s="175"/>
      <c r="EIO138" s="175"/>
      <c r="EIP138" s="175"/>
      <c r="EIQ138" s="175"/>
      <c r="EIR138" s="175"/>
      <c r="EIS138" s="175"/>
      <c r="EIT138" s="175"/>
      <c r="EIU138" s="175"/>
      <c r="EIV138" s="175"/>
      <c r="EIW138" s="175"/>
      <c r="EIX138" s="175"/>
      <c r="EIY138" s="175"/>
      <c r="EIZ138" s="175"/>
      <c r="EJA138" s="175"/>
      <c r="EJB138" s="175"/>
      <c r="EJC138" s="175"/>
      <c r="EJD138" s="175"/>
      <c r="EJE138" s="175"/>
      <c r="EJF138" s="175"/>
      <c r="EJG138" s="175"/>
      <c r="EJH138" s="175"/>
      <c r="EJI138" s="175"/>
      <c r="EJJ138" s="175"/>
      <c r="EJK138" s="175"/>
      <c r="EJL138" s="175"/>
      <c r="EJM138" s="175"/>
      <c r="EJN138" s="175"/>
      <c r="EJO138" s="175"/>
      <c r="EJP138" s="175"/>
      <c r="EJQ138" s="175"/>
      <c r="EJR138" s="175"/>
      <c r="EJS138" s="175"/>
      <c r="EJT138" s="175"/>
      <c r="EJU138" s="175"/>
      <c r="EJV138" s="175"/>
      <c r="EJW138" s="175"/>
      <c r="EJX138" s="175"/>
      <c r="EJY138" s="175"/>
      <c r="EJZ138" s="175"/>
      <c r="EKA138" s="175"/>
      <c r="EKB138" s="175"/>
      <c r="EKC138" s="175"/>
      <c r="EKD138" s="175"/>
      <c r="EKE138" s="175"/>
      <c r="EKF138" s="175"/>
      <c r="EKG138" s="175"/>
      <c r="EKH138" s="175"/>
      <c r="EKI138" s="175"/>
      <c r="EKJ138" s="175"/>
      <c r="EKK138" s="175"/>
      <c r="EKL138" s="175"/>
      <c r="EKM138" s="175"/>
      <c r="EKN138" s="175"/>
      <c r="EKO138" s="175"/>
      <c r="EKP138" s="175"/>
      <c r="EKQ138" s="175"/>
      <c r="EKR138" s="175"/>
      <c r="EKS138" s="175"/>
      <c r="EKT138" s="175"/>
      <c r="EKU138" s="175"/>
      <c r="EKV138" s="175"/>
      <c r="EKW138" s="175"/>
      <c r="EKX138" s="175"/>
      <c r="EKY138" s="175"/>
      <c r="EKZ138" s="175"/>
      <c r="ELA138" s="175"/>
      <c r="ELB138" s="175"/>
      <c r="ELC138" s="175"/>
      <c r="ELD138" s="175"/>
      <c r="ELE138" s="175"/>
      <c r="ELF138" s="175"/>
      <c r="ELG138" s="175"/>
      <c r="ELH138" s="175"/>
      <c r="ELI138" s="175"/>
      <c r="ELJ138" s="175"/>
      <c r="ELK138" s="175"/>
      <c r="ELL138" s="175"/>
      <c r="ELM138" s="175"/>
      <c r="ELN138" s="175"/>
      <c r="ELO138" s="175"/>
      <c r="ELP138" s="175"/>
      <c r="ELQ138" s="175"/>
      <c r="ELR138" s="175"/>
      <c r="ELS138" s="175"/>
      <c r="ELT138" s="175"/>
      <c r="ELU138" s="175"/>
      <c r="ELV138" s="175"/>
      <c r="ELW138" s="175"/>
      <c r="ELX138" s="175"/>
      <c r="ELY138" s="175"/>
      <c r="ELZ138" s="175"/>
      <c r="EMA138" s="175"/>
      <c r="EMB138" s="175"/>
      <c r="EMC138" s="175"/>
      <c r="EMD138" s="175"/>
      <c r="EME138" s="175"/>
      <c r="EMF138" s="175"/>
      <c r="EMG138" s="175"/>
      <c r="EMH138" s="175"/>
      <c r="EMI138" s="175"/>
      <c r="EMJ138" s="175"/>
      <c r="EMK138" s="175"/>
      <c r="EML138" s="175"/>
      <c r="EMM138" s="175"/>
      <c r="EMN138" s="175"/>
      <c r="EMO138" s="175"/>
      <c r="EMP138" s="175"/>
      <c r="EMQ138" s="175"/>
      <c r="EMR138" s="175"/>
      <c r="EMS138" s="175"/>
      <c r="EMT138" s="175"/>
      <c r="EMU138" s="175"/>
      <c r="EMV138" s="175"/>
      <c r="EMW138" s="175"/>
      <c r="EMX138" s="175"/>
      <c r="EMY138" s="175"/>
      <c r="EMZ138" s="175"/>
      <c r="ENA138" s="175"/>
      <c r="ENB138" s="175"/>
      <c r="ENC138" s="175"/>
      <c r="END138" s="175"/>
      <c r="ENE138" s="175"/>
      <c r="ENF138" s="175"/>
      <c r="ENG138" s="175"/>
      <c r="ENH138" s="175"/>
      <c r="ENI138" s="175"/>
      <c r="ENJ138" s="175"/>
      <c r="ENK138" s="175"/>
      <c r="ENL138" s="175"/>
      <c r="ENM138" s="175"/>
      <c r="ENN138" s="175"/>
      <c r="ENO138" s="175"/>
      <c r="ENP138" s="175"/>
      <c r="ENQ138" s="175"/>
      <c r="ENR138" s="175"/>
      <c r="ENS138" s="175"/>
      <c r="ENT138" s="175"/>
      <c r="ENU138" s="175"/>
      <c r="ENV138" s="175"/>
      <c r="ENW138" s="175"/>
      <c r="ENX138" s="175"/>
      <c r="ENY138" s="175"/>
      <c r="ENZ138" s="175"/>
      <c r="EOA138" s="175"/>
      <c r="EOB138" s="175"/>
      <c r="EOC138" s="175"/>
      <c r="EOD138" s="175"/>
      <c r="EOE138" s="175"/>
      <c r="EOF138" s="175"/>
      <c r="EOG138" s="175"/>
      <c r="EOH138" s="175"/>
      <c r="EOI138" s="175"/>
      <c r="EOJ138" s="175"/>
      <c r="EOK138" s="175"/>
      <c r="EOL138" s="175"/>
      <c r="EOM138" s="175"/>
      <c r="EON138" s="175"/>
      <c r="EOO138" s="175"/>
      <c r="EOP138" s="175"/>
      <c r="EOQ138" s="175"/>
      <c r="EOR138" s="175"/>
      <c r="EOS138" s="175"/>
      <c r="EOT138" s="175"/>
      <c r="EOU138" s="175"/>
      <c r="EOV138" s="175"/>
      <c r="EOW138" s="175"/>
      <c r="EOX138" s="175"/>
      <c r="EOY138" s="175"/>
      <c r="EOZ138" s="175"/>
      <c r="EPA138" s="175"/>
      <c r="EPB138" s="175"/>
      <c r="EPC138" s="175"/>
      <c r="EPD138" s="175"/>
      <c r="EPE138" s="175"/>
      <c r="EPF138" s="175"/>
      <c r="EPG138" s="175"/>
      <c r="EPH138" s="175"/>
      <c r="EPI138" s="175"/>
      <c r="EPJ138" s="175"/>
      <c r="EPK138" s="175"/>
      <c r="EPL138" s="175"/>
      <c r="EPM138" s="175"/>
      <c r="EPN138" s="175"/>
      <c r="EPO138" s="175"/>
      <c r="EPP138" s="175"/>
      <c r="EPQ138" s="175"/>
      <c r="EPR138" s="175"/>
      <c r="EPS138" s="175"/>
      <c r="EPT138" s="175"/>
      <c r="EPU138" s="175"/>
      <c r="EPV138" s="175"/>
      <c r="EPW138" s="175"/>
      <c r="EPX138" s="175"/>
      <c r="EPY138" s="175"/>
      <c r="EPZ138" s="175"/>
      <c r="EQA138" s="175"/>
      <c r="EQB138" s="175"/>
      <c r="EQC138" s="175"/>
      <c r="EQD138" s="175"/>
      <c r="EQE138" s="175"/>
      <c r="EQF138" s="175"/>
      <c r="EQG138" s="175"/>
      <c r="EQH138" s="175"/>
      <c r="EQI138" s="175"/>
      <c r="EQJ138" s="175"/>
      <c r="EQK138" s="175"/>
      <c r="EQL138" s="175"/>
      <c r="EQM138" s="175"/>
      <c r="EQN138" s="175"/>
      <c r="EQO138" s="175"/>
      <c r="EQP138" s="175"/>
      <c r="EQQ138" s="175"/>
      <c r="EQR138" s="175"/>
      <c r="EQS138" s="175"/>
      <c r="EQT138" s="175"/>
      <c r="EQU138" s="175"/>
      <c r="EQV138" s="175"/>
      <c r="EQW138" s="175"/>
      <c r="EQX138" s="175"/>
      <c r="EQY138" s="175"/>
      <c r="EQZ138" s="175"/>
      <c r="ERA138" s="175"/>
      <c r="ERB138" s="175"/>
      <c r="ERC138" s="175"/>
      <c r="ERD138" s="175"/>
      <c r="ERE138" s="175"/>
      <c r="ERF138" s="175"/>
      <c r="ERG138" s="175"/>
      <c r="ERH138" s="175"/>
      <c r="ERI138" s="175"/>
      <c r="ERJ138" s="175"/>
      <c r="ERK138" s="175"/>
      <c r="ERL138" s="175"/>
      <c r="ERM138" s="175"/>
      <c r="ERN138" s="175"/>
      <c r="ERO138" s="175"/>
      <c r="ERP138" s="175"/>
      <c r="ERQ138" s="175"/>
      <c r="ERR138" s="175"/>
      <c r="ERS138" s="175"/>
      <c r="ERT138" s="175"/>
      <c r="ERU138" s="175"/>
      <c r="ERV138" s="175"/>
      <c r="ERW138" s="175"/>
      <c r="ERX138" s="175"/>
      <c r="ERY138" s="175"/>
      <c r="ERZ138" s="175"/>
      <c r="ESA138" s="175"/>
      <c r="ESB138" s="175"/>
      <c r="ESC138" s="175"/>
      <c r="ESD138" s="175"/>
      <c r="ESE138" s="175"/>
      <c r="ESF138" s="175"/>
      <c r="ESG138" s="175"/>
      <c r="ESH138" s="175"/>
      <c r="ESI138" s="175"/>
      <c r="ESJ138" s="175"/>
      <c r="ESK138" s="175"/>
      <c r="ESL138" s="175"/>
      <c r="ESM138" s="175"/>
      <c r="ESN138" s="175"/>
      <c r="ESO138" s="175"/>
      <c r="ESP138" s="175"/>
      <c r="ESQ138" s="175"/>
      <c r="ESR138" s="175"/>
      <c r="ESS138" s="175"/>
      <c r="EST138" s="175"/>
      <c r="ESU138" s="175"/>
      <c r="ESV138" s="175"/>
      <c r="ESW138" s="175"/>
      <c r="ESX138" s="175"/>
      <c r="ESY138" s="175"/>
      <c r="ESZ138" s="175"/>
      <c r="ETA138" s="175"/>
      <c r="ETB138" s="175"/>
      <c r="ETC138" s="175"/>
      <c r="ETD138" s="175"/>
      <c r="ETE138" s="175"/>
      <c r="ETF138" s="175"/>
      <c r="ETG138" s="175"/>
      <c r="ETH138" s="175"/>
      <c r="ETI138" s="175"/>
      <c r="ETJ138" s="175"/>
      <c r="ETK138" s="175"/>
      <c r="ETL138" s="175"/>
      <c r="ETM138" s="175"/>
      <c r="ETN138" s="175"/>
      <c r="ETO138" s="175"/>
      <c r="ETP138" s="175"/>
      <c r="ETQ138" s="175"/>
      <c r="ETR138" s="175"/>
      <c r="ETS138" s="175"/>
      <c r="ETT138" s="175"/>
      <c r="ETU138" s="175"/>
      <c r="ETV138" s="175"/>
      <c r="ETW138" s="175"/>
      <c r="ETX138" s="175"/>
      <c r="ETY138" s="175"/>
      <c r="ETZ138" s="175"/>
      <c r="EUA138" s="175"/>
      <c r="EUB138" s="175"/>
      <c r="EUC138" s="175"/>
      <c r="EUD138" s="175"/>
      <c r="EUE138" s="175"/>
      <c r="EUF138" s="175"/>
      <c r="EUG138" s="175"/>
      <c r="EUH138" s="175"/>
      <c r="EUI138" s="175"/>
      <c r="EUJ138" s="175"/>
      <c r="EUK138" s="175"/>
      <c r="EUL138" s="175"/>
      <c r="EUM138" s="175"/>
      <c r="EUN138" s="175"/>
      <c r="EUO138" s="175"/>
      <c r="EUP138" s="175"/>
      <c r="EUQ138" s="175"/>
      <c r="EUR138" s="175"/>
      <c r="EUS138" s="175"/>
      <c r="EUT138" s="175"/>
      <c r="EUU138" s="175"/>
      <c r="EUV138" s="175"/>
      <c r="EUW138" s="175"/>
      <c r="EUX138" s="175"/>
      <c r="EUY138" s="175"/>
      <c r="EUZ138" s="175"/>
      <c r="EVA138" s="175"/>
      <c r="EVB138" s="175"/>
      <c r="EVC138" s="175"/>
      <c r="EVD138" s="175"/>
      <c r="EVE138" s="175"/>
      <c r="EVF138" s="175"/>
      <c r="EVG138" s="175"/>
      <c r="EVH138" s="175"/>
      <c r="EVI138" s="175"/>
      <c r="EVJ138" s="175"/>
      <c r="EVK138" s="175"/>
      <c r="EVL138" s="175"/>
      <c r="EVM138" s="175"/>
      <c r="EVN138" s="175"/>
      <c r="EVO138" s="175"/>
      <c r="EVP138" s="175"/>
      <c r="EVQ138" s="175"/>
      <c r="EVR138" s="175"/>
      <c r="EVS138" s="175"/>
      <c r="EVT138" s="175"/>
      <c r="EVU138" s="175"/>
      <c r="EVV138" s="175"/>
      <c r="EVW138" s="175"/>
      <c r="EVX138" s="175"/>
      <c r="EVY138" s="175"/>
      <c r="EVZ138" s="175"/>
      <c r="EWA138" s="175"/>
      <c r="EWB138" s="175"/>
      <c r="EWC138" s="175"/>
      <c r="EWD138" s="175"/>
      <c r="EWE138" s="175"/>
      <c r="EWF138" s="175"/>
      <c r="EWG138" s="175"/>
      <c r="EWH138" s="175"/>
      <c r="EWI138" s="175"/>
      <c r="EWJ138" s="175"/>
      <c r="EWK138" s="175"/>
      <c r="EWL138" s="175"/>
      <c r="EWM138" s="175"/>
      <c r="EWN138" s="175"/>
      <c r="EWO138" s="175"/>
      <c r="EWP138" s="175"/>
      <c r="EWQ138" s="175"/>
      <c r="EWR138" s="175"/>
      <c r="EWS138" s="175"/>
      <c r="EWT138" s="175"/>
      <c r="EWU138" s="175"/>
      <c r="EWV138" s="175"/>
      <c r="EWW138" s="175"/>
      <c r="EWX138" s="175"/>
      <c r="EWY138" s="175"/>
      <c r="EWZ138" s="175"/>
      <c r="EXA138" s="175"/>
      <c r="EXB138" s="175"/>
      <c r="EXC138" s="175"/>
      <c r="EXD138" s="175"/>
      <c r="EXE138" s="175"/>
      <c r="EXF138" s="175"/>
      <c r="EXG138" s="175"/>
      <c r="EXH138" s="175"/>
      <c r="EXI138" s="175"/>
      <c r="EXJ138" s="175"/>
      <c r="EXK138" s="175"/>
      <c r="EXL138" s="175"/>
      <c r="EXM138" s="175"/>
      <c r="EXN138" s="175"/>
      <c r="EXO138" s="175"/>
      <c r="EXP138" s="175"/>
      <c r="EXQ138" s="175"/>
      <c r="EXR138" s="175"/>
      <c r="EXS138" s="175"/>
      <c r="EXT138" s="175"/>
      <c r="EXU138" s="175"/>
      <c r="EXV138" s="175"/>
      <c r="EXW138" s="175"/>
      <c r="EXX138" s="175"/>
      <c r="EXY138" s="175"/>
      <c r="EXZ138" s="175"/>
      <c r="EYA138" s="175"/>
      <c r="EYB138" s="175"/>
      <c r="EYC138" s="175"/>
      <c r="EYD138" s="175"/>
      <c r="EYE138" s="175"/>
      <c r="EYF138" s="175"/>
      <c r="EYG138" s="175"/>
      <c r="EYH138" s="175"/>
      <c r="EYI138" s="175"/>
      <c r="EYJ138" s="175"/>
      <c r="EYK138" s="175"/>
      <c r="EYL138" s="175"/>
      <c r="EYM138" s="175"/>
      <c r="EYN138" s="175"/>
      <c r="EYO138" s="175"/>
      <c r="EYP138" s="175"/>
      <c r="EYQ138" s="175"/>
      <c r="EYR138" s="175"/>
      <c r="EYS138" s="175"/>
      <c r="EYT138" s="175"/>
      <c r="EYU138" s="175"/>
      <c r="EYV138" s="175"/>
      <c r="EYW138" s="175"/>
      <c r="EYX138" s="175"/>
      <c r="EYY138" s="175"/>
      <c r="EYZ138" s="175"/>
      <c r="EZA138" s="175"/>
      <c r="EZB138" s="175"/>
      <c r="EZC138" s="175"/>
      <c r="EZD138" s="175"/>
      <c r="EZE138" s="175"/>
      <c r="EZF138" s="175"/>
      <c r="EZG138" s="175"/>
      <c r="EZH138" s="175"/>
      <c r="EZI138" s="175"/>
      <c r="EZJ138" s="175"/>
      <c r="EZK138" s="175"/>
      <c r="EZL138" s="175"/>
      <c r="EZM138" s="175"/>
      <c r="EZN138" s="175"/>
      <c r="EZO138" s="175"/>
      <c r="EZP138" s="175"/>
      <c r="EZQ138" s="175"/>
      <c r="EZR138" s="175"/>
      <c r="EZS138" s="175"/>
      <c r="EZT138" s="175"/>
      <c r="EZU138" s="175"/>
      <c r="EZV138" s="175"/>
      <c r="EZW138" s="175"/>
      <c r="EZX138" s="175"/>
      <c r="EZY138" s="175"/>
      <c r="EZZ138" s="175"/>
      <c r="FAA138" s="175"/>
      <c r="FAB138" s="175"/>
      <c r="FAC138" s="175"/>
      <c r="FAD138" s="175"/>
      <c r="FAE138" s="175"/>
      <c r="FAF138" s="175"/>
      <c r="FAG138" s="175"/>
      <c r="FAH138" s="175"/>
      <c r="FAI138" s="175"/>
      <c r="FAJ138" s="175"/>
      <c r="FAK138" s="175"/>
      <c r="FAL138" s="175"/>
      <c r="FAM138" s="175"/>
      <c r="FAN138" s="175"/>
      <c r="FAO138" s="175"/>
      <c r="FAP138" s="175"/>
      <c r="FAQ138" s="175"/>
      <c r="FAR138" s="175"/>
      <c r="FAS138" s="175"/>
      <c r="FAT138" s="175"/>
      <c r="FAU138" s="175"/>
      <c r="FAV138" s="175"/>
      <c r="FAW138" s="175"/>
      <c r="FAX138" s="175"/>
      <c r="FAY138" s="175"/>
      <c r="FAZ138" s="175"/>
      <c r="FBA138" s="175"/>
      <c r="FBB138" s="175"/>
      <c r="FBC138" s="175"/>
      <c r="FBD138" s="175"/>
      <c r="FBE138" s="175"/>
      <c r="FBF138" s="175"/>
      <c r="FBG138" s="175"/>
      <c r="FBH138" s="175"/>
      <c r="FBI138" s="175"/>
      <c r="FBJ138" s="175"/>
      <c r="FBK138" s="175"/>
      <c r="FBL138" s="175"/>
      <c r="FBM138" s="175"/>
      <c r="FBN138" s="175"/>
      <c r="FBO138" s="175"/>
      <c r="FBP138" s="175"/>
      <c r="FBQ138" s="175"/>
      <c r="FBR138" s="175"/>
      <c r="FBS138" s="175"/>
      <c r="FBT138" s="175"/>
      <c r="FBU138" s="175"/>
      <c r="FBV138" s="175"/>
      <c r="FBW138" s="175"/>
      <c r="FBX138" s="175"/>
      <c r="FBY138" s="175"/>
      <c r="FBZ138" s="175"/>
      <c r="FCA138" s="175"/>
      <c r="FCB138" s="175"/>
      <c r="FCC138" s="175"/>
      <c r="FCD138" s="175"/>
      <c r="FCE138" s="175"/>
      <c r="FCF138" s="175"/>
      <c r="FCG138" s="175"/>
      <c r="FCH138" s="175"/>
      <c r="FCI138" s="175"/>
      <c r="FCJ138" s="175"/>
      <c r="FCK138" s="175"/>
      <c r="FCL138" s="175"/>
      <c r="FCM138" s="175"/>
      <c r="FCN138" s="175"/>
      <c r="FCO138" s="175"/>
      <c r="FCP138" s="175"/>
      <c r="FCQ138" s="175"/>
      <c r="FCR138" s="175"/>
      <c r="FCS138" s="175"/>
      <c r="FCT138" s="175"/>
      <c r="FCU138" s="175"/>
      <c r="FCV138" s="175"/>
      <c r="FCW138" s="175"/>
      <c r="FCX138" s="175"/>
      <c r="FCY138" s="175"/>
      <c r="FCZ138" s="175"/>
      <c r="FDA138" s="175"/>
      <c r="FDB138" s="175"/>
      <c r="FDC138" s="175"/>
      <c r="FDD138" s="175"/>
      <c r="FDE138" s="175"/>
      <c r="FDF138" s="175"/>
      <c r="FDG138" s="175"/>
      <c r="FDH138" s="175"/>
      <c r="FDI138" s="175"/>
      <c r="FDJ138" s="175"/>
      <c r="FDK138" s="175"/>
      <c r="FDL138" s="175"/>
      <c r="FDM138" s="175"/>
      <c r="FDN138" s="175"/>
      <c r="FDO138" s="175"/>
      <c r="FDP138" s="175"/>
      <c r="FDQ138" s="175"/>
      <c r="FDR138" s="175"/>
      <c r="FDS138" s="175"/>
      <c r="FDT138" s="175"/>
      <c r="FDU138" s="175"/>
      <c r="FDV138" s="175"/>
      <c r="FDW138" s="175"/>
      <c r="FDX138" s="175"/>
      <c r="FDY138" s="175"/>
      <c r="FDZ138" s="175"/>
      <c r="FEA138" s="175"/>
      <c r="FEB138" s="175"/>
      <c r="FEC138" s="175"/>
      <c r="FED138" s="175"/>
      <c r="FEE138" s="175"/>
      <c r="FEF138" s="175"/>
      <c r="FEG138" s="175"/>
      <c r="FEH138" s="175"/>
      <c r="FEI138" s="175"/>
      <c r="FEJ138" s="175"/>
      <c r="FEK138" s="175"/>
      <c r="FEL138" s="175"/>
      <c r="FEM138" s="175"/>
      <c r="FEN138" s="175"/>
      <c r="FEO138" s="175"/>
      <c r="FEP138" s="175"/>
      <c r="FEQ138" s="175"/>
      <c r="FER138" s="175"/>
      <c r="FES138" s="175"/>
      <c r="FET138" s="175"/>
      <c r="FEU138" s="175"/>
      <c r="FEV138" s="175"/>
      <c r="FEW138" s="175"/>
      <c r="FEX138" s="175"/>
      <c r="FEY138" s="175"/>
      <c r="FEZ138" s="175"/>
      <c r="FFA138" s="175"/>
      <c r="FFB138" s="175"/>
      <c r="FFC138" s="175"/>
      <c r="FFD138" s="175"/>
      <c r="FFE138" s="175"/>
      <c r="FFF138" s="175"/>
      <c r="FFG138" s="175"/>
      <c r="FFH138" s="175"/>
      <c r="FFI138" s="175"/>
      <c r="FFJ138" s="175"/>
      <c r="FFK138" s="175"/>
      <c r="FFL138" s="175"/>
      <c r="FFM138" s="175"/>
      <c r="FFN138" s="175"/>
      <c r="FFO138" s="175"/>
      <c r="FFP138" s="175"/>
      <c r="FFQ138" s="175"/>
      <c r="FFR138" s="175"/>
      <c r="FFS138" s="175"/>
      <c r="FFT138" s="175"/>
      <c r="FFU138" s="175"/>
      <c r="FFV138" s="175"/>
      <c r="FFW138" s="175"/>
      <c r="FFX138" s="175"/>
      <c r="FFY138" s="175"/>
      <c r="FFZ138" s="175"/>
      <c r="FGA138" s="175"/>
      <c r="FGB138" s="175"/>
      <c r="FGC138" s="175"/>
      <c r="FGD138" s="175"/>
      <c r="FGE138" s="175"/>
      <c r="FGF138" s="175"/>
      <c r="FGG138" s="175"/>
      <c r="FGH138" s="175"/>
      <c r="FGI138" s="175"/>
      <c r="FGJ138" s="175"/>
      <c r="FGK138" s="175"/>
      <c r="FGL138" s="175"/>
      <c r="FGM138" s="175"/>
      <c r="FGN138" s="175"/>
      <c r="FGO138" s="175"/>
      <c r="FGP138" s="175"/>
      <c r="FGQ138" s="175"/>
      <c r="FGR138" s="175"/>
      <c r="FGS138" s="175"/>
      <c r="FGT138" s="175"/>
      <c r="FGU138" s="175"/>
      <c r="FGV138" s="175"/>
      <c r="FGW138" s="175"/>
      <c r="FGX138" s="175"/>
      <c r="FGY138" s="175"/>
      <c r="FGZ138" s="175"/>
      <c r="FHA138" s="175"/>
      <c r="FHB138" s="175"/>
      <c r="FHC138" s="175"/>
      <c r="FHD138" s="175"/>
      <c r="FHE138" s="175"/>
      <c r="FHF138" s="175"/>
      <c r="FHG138" s="175"/>
      <c r="FHH138" s="175"/>
      <c r="FHI138" s="175"/>
      <c r="FHJ138" s="175"/>
      <c r="FHK138" s="175"/>
      <c r="FHL138" s="175"/>
      <c r="FHM138" s="175"/>
      <c r="FHN138" s="175"/>
      <c r="FHO138" s="175"/>
      <c r="FHP138" s="175"/>
      <c r="FHQ138" s="175"/>
      <c r="FHR138" s="175"/>
      <c r="FHS138" s="175"/>
      <c r="FHT138" s="175"/>
      <c r="FHU138" s="175"/>
      <c r="FHV138" s="175"/>
      <c r="FHW138" s="175"/>
      <c r="FHX138" s="175"/>
      <c r="FHY138" s="175"/>
      <c r="FHZ138" s="175"/>
      <c r="FIA138" s="175"/>
      <c r="FIB138" s="175"/>
      <c r="FIC138" s="175"/>
      <c r="FID138" s="175"/>
      <c r="FIE138" s="175"/>
      <c r="FIF138" s="175"/>
      <c r="FIG138" s="175"/>
      <c r="FIH138" s="175"/>
      <c r="FII138" s="175"/>
      <c r="FIJ138" s="175"/>
      <c r="FIK138" s="175"/>
      <c r="FIL138" s="175"/>
      <c r="FIM138" s="175"/>
      <c r="FIN138" s="175"/>
      <c r="FIO138" s="175"/>
      <c r="FIP138" s="175"/>
      <c r="FIQ138" s="175"/>
      <c r="FIR138" s="175"/>
      <c r="FIS138" s="175"/>
      <c r="FIT138" s="175"/>
      <c r="FIU138" s="175"/>
      <c r="FIV138" s="175"/>
      <c r="FIW138" s="175"/>
      <c r="FIX138" s="175"/>
      <c r="FIY138" s="175"/>
      <c r="FIZ138" s="175"/>
      <c r="FJA138" s="175"/>
      <c r="FJB138" s="175"/>
      <c r="FJC138" s="175"/>
      <c r="FJD138" s="175"/>
      <c r="FJE138" s="175"/>
      <c r="FJF138" s="175"/>
      <c r="FJG138" s="175"/>
      <c r="FJH138" s="175"/>
      <c r="FJI138" s="175"/>
      <c r="FJJ138" s="175"/>
      <c r="FJK138" s="175"/>
      <c r="FJL138" s="175"/>
      <c r="FJM138" s="175"/>
      <c r="FJN138" s="175"/>
      <c r="FJO138" s="175"/>
      <c r="FJP138" s="175"/>
      <c r="FJQ138" s="175"/>
      <c r="FJR138" s="175"/>
      <c r="FJS138" s="175"/>
      <c r="FJT138" s="175"/>
      <c r="FJU138" s="175"/>
      <c r="FJV138" s="175"/>
      <c r="FJW138" s="175"/>
      <c r="FJX138" s="175"/>
      <c r="FJY138" s="175"/>
      <c r="FJZ138" s="175"/>
      <c r="FKA138" s="175"/>
      <c r="FKB138" s="175"/>
      <c r="FKC138" s="175"/>
      <c r="FKD138" s="175"/>
      <c r="FKE138" s="175"/>
      <c r="FKF138" s="175"/>
      <c r="FKG138" s="175"/>
      <c r="FKH138" s="175"/>
      <c r="FKI138" s="175"/>
      <c r="FKJ138" s="175"/>
      <c r="FKK138" s="175"/>
      <c r="FKL138" s="175"/>
      <c r="FKM138" s="175"/>
      <c r="FKN138" s="175"/>
      <c r="FKO138" s="175"/>
      <c r="FKP138" s="175"/>
      <c r="FKQ138" s="175"/>
      <c r="FKR138" s="175"/>
      <c r="FKS138" s="175"/>
      <c r="FKT138" s="175"/>
      <c r="FKU138" s="175"/>
      <c r="FKV138" s="175"/>
      <c r="FKW138" s="175"/>
      <c r="FKX138" s="175"/>
      <c r="FKY138" s="175"/>
      <c r="FKZ138" s="175"/>
      <c r="FLA138" s="175"/>
      <c r="FLB138" s="175"/>
      <c r="FLC138" s="175"/>
      <c r="FLD138" s="175"/>
      <c r="FLE138" s="175"/>
      <c r="FLF138" s="175"/>
      <c r="FLG138" s="175"/>
      <c r="FLH138" s="175"/>
      <c r="FLI138" s="175"/>
      <c r="FLJ138" s="175"/>
      <c r="FLK138" s="175"/>
      <c r="FLL138" s="175"/>
      <c r="FLM138" s="175"/>
      <c r="FLN138" s="175"/>
      <c r="FLO138" s="175"/>
      <c r="FLP138" s="175"/>
      <c r="FLQ138" s="175"/>
      <c r="FLR138" s="175"/>
      <c r="FLS138" s="175"/>
      <c r="FLT138" s="175"/>
      <c r="FLU138" s="175"/>
      <c r="FLV138" s="175"/>
      <c r="FLW138" s="175"/>
      <c r="FLX138" s="175"/>
      <c r="FLY138" s="175"/>
      <c r="FLZ138" s="175"/>
      <c r="FMA138" s="175"/>
      <c r="FMB138" s="175"/>
      <c r="FMC138" s="175"/>
      <c r="FMD138" s="175"/>
      <c r="FME138" s="175"/>
      <c r="FMF138" s="175"/>
      <c r="FMG138" s="175"/>
      <c r="FMH138" s="175"/>
      <c r="FMI138" s="175"/>
      <c r="FMJ138" s="175"/>
      <c r="FMK138" s="175"/>
      <c r="FML138" s="175"/>
      <c r="FMM138" s="175"/>
      <c r="FMN138" s="175"/>
      <c r="FMO138" s="175"/>
      <c r="FMP138" s="175"/>
      <c r="FMQ138" s="175"/>
      <c r="FMR138" s="175"/>
      <c r="FMS138" s="175"/>
      <c r="FMT138" s="175"/>
      <c r="FMU138" s="175"/>
      <c r="FMV138" s="175"/>
      <c r="FMW138" s="175"/>
      <c r="FMX138" s="175"/>
      <c r="FMY138" s="175"/>
      <c r="FMZ138" s="175"/>
      <c r="FNA138" s="175"/>
      <c r="FNB138" s="175"/>
      <c r="FNC138" s="175"/>
      <c r="FND138" s="175"/>
      <c r="FNE138" s="175"/>
      <c r="FNF138" s="175"/>
      <c r="FNG138" s="175"/>
      <c r="FNH138" s="175"/>
      <c r="FNI138" s="175"/>
      <c r="FNJ138" s="175"/>
      <c r="FNK138" s="175"/>
      <c r="FNL138" s="175"/>
      <c r="FNM138" s="175"/>
      <c r="FNN138" s="175"/>
      <c r="FNO138" s="175"/>
      <c r="FNP138" s="175"/>
      <c r="FNQ138" s="175"/>
      <c r="FNR138" s="175"/>
      <c r="FNS138" s="175"/>
      <c r="FNT138" s="175"/>
      <c r="FNU138" s="175"/>
      <c r="FNV138" s="175"/>
      <c r="FNW138" s="175"/>
      <c r="FNX138" s="175"/>
      <c r="FNY138" s="175"/>
      <c r="FNZ138" s="175"/>
      <c r="FOA138" s="175"/>
      <c r="FOB138" s="175"/>
      <c r="FOC138" s="175"/>
      <c r="FOD138" s="175"/>
      <c r="FOE138" s="175"/>
      <c r="FOF138" s="175"/>
      <c r="FOG138" s="175"/>
      <c r="FOH138" s="175"/>
      <c r="FOI138" s="175"/>
      <c r="FOJ138" s="175"/>
      <c r="FOK138" s="175"/>
      <c r="FOL138" s="175"/>
      <c r="FOM138" s="175"/>
      <c r="FON138" s="175"/>
      <c r="FOO138" s="175"/>
      <c r="FOP138" s="175"/>
      <c r="FOQ138" s="175"/>
      <c r="FOR138" s="175"/>
      <c r="FOS138" s="175"/>
      <c r="FOT138" s="175"/>
      <c r="FOU138" s="175"/>
      <c r="FOV138" s="175"/>
      <c r="FOW138" s="175"/>
      <c r="FOX138" s="175"/>
      <c r="FOY138" s="175"/>
      <c r="FOZ138" s="175"/>
      <c r="FPA138" s="175"/>
      <c r="FPB138" s="175"/>
      <c r="FPC138" s="175"/>
      <c r="FPD138" s="175"/>
      <c r="FPE138" s="175"/>
      <c r="FPF138" s="175"/>
      <c r="FPG138" s="175"/>
      <c r="FPH138" s="175"/>
      <c r="FPI138" s="175"/>
      <c r="FPJ138" s="175"/>
      <c r="FPK138" s="175"/>
      <c r="FPL138" s="175"/>
      <c r="FPM138" s="175"/>
      <c r="FPN138" s="175"/>
      <c r="FPO138" s="175"/>
      <c r="FPP138" s="175"/>
      <c r="FPQ138" s="175"/>
      <c r="FPR138" s="175"/>
      <c r="FPS138" s="175"/>
      <c r="FPT138" s="175"/>
      <c r="FPU138" s="175"/>
      <c r="FPV138" s="175"/>
      <c r="FPW138" s="175"/>
      <c r="FPX138" s="175"/>
      <c r="FPY138" s="175"/>
      <c r="FPZ138" s="175"/>
      <c r="FQA138" s="175"/>
      <c r="FQB138" s="175"/>
      <c r="FQC138" s="175"/>
      <c r="FQD138" s="175"/>
      <c r="FQE138" s="175"/>
      <c r="FQF138" s="175"/>
      <c r="FQG138" s="175"/>
      <c r="FQH138" s="175"/>
      <c r="FQI138" s="175"/>
      <c r="FQJ138" s="175"/>
      <c r="FQK138" s="175"/>
      <c r="FQL138" s="175"/>
      <c r="FQM138" s="175"/>
      <c r="FQN138" s="175"/>
      <c r="FQO138" s="175"/>
      <c r="FQP138" s="175"/>
      <c r="FQQ138" s="175"/>
      <c r="FQR138" s="175"/>
      <c r="FQS138" s="175"/>
      <c r="FQT138" s="175"/>
      <c r="FQU138" s="175"/>
      <c r="FQV138" s="175"/>
      <c r="FQW138" s="175"/>
      <c r="FQX138" s="175"/>
      <c r="FQY138" s="175"/>
      <c r="FQZ138" s="175"/>
      <c r="FRA138" s="175"/>
      <c r="FRB138" s="175"/>
      <c r="FRC138" s="175"/>
      <c r="FRD138" s="175"/>
      <c r="FRE138" s="175"/>
      <c r="FRF138" s="175"/>
      <c r="FRG138" s="175"/>
      <c r="FRH138" s="175"/>
      <c r="FRI138" s="175"/>
      <c r="FRJ138" s="175"/>
      <c r="FRK138" s="175"/>
      <c r="FRL138" s="175"/>
      <c r="FRM138" s="175"/>
      <c r="FRN138" s="175"/>
      <c r="FRO138" s="175"/>
      <c r="FRP138" s="175"/>
      <c r="FRQ138" s="175"/>
      <c r="FRR138" s="175"/>
      <c r="FRS138" s="175"/>
      <c r="FRT138" s="175"/>
      <c r="FRU138" s="175"/>
      <c r="FRV138" s="175"/>
      <c r="FRW138" s="175"/>
      <c r="FRX138" s="175"/>
      <c r="FRY138" s="175"/>
      <c r="FRZ138" s="175"/>
      <c r="FSA138" s="175"/>
      <c r="FSB138" s="175"/>
      <c r="FSC138" s="175"/>
      <c r="FSD138" s="175"/>
      <c r="FSE138" s="175"/>
      <c r="FSF138" s="175"/>
      <c r="FSG138" s="175"/>
      <c r="FSH138" s="175"/>
      <c r="FSI138" s="175"/>
      <c r="FSJ138" s="175"/>
      <c r="FSK138" s="175"/>
      <c r="FSL138" s="175"/>
      <c r="FSM138" s="175"/>
      <c r="FSN138" s="175"/>
      <c r="FSO138" s="175"/>
      <c r="FSP138" s="175"/>
      <c r="FSQ138" s="175"/>
      <c r="FSR138" s="175"/>
      <c r="FSS138" s="175"/>
      <c r="FST138" s="175"/>
      <c r="FSU138" s="175"/>
      <c r="FSV138" s="175"/>
      <c r="FSW138" s="175"/>
      <c r="FSX138" s="175"/>
      <c r="FSY138" s="175"/>
      <c r="FSZ138" s="175"/>
      <c r="FTA138" s="175"/>
      <c r="FTB138" s="175"/>
      <c r="FTC138" s="175"/>
      <c r="FTD138" s="175"/>
      <c r="FTE138" s="175"/>
      <c r="FTF138" s="175"/>
      <c r="FTG138" s="175"/>
      <c r="FTH138" s="175"/>
      <c r="FTI138" s="175"/>
      <c r="FTJ138" s="175"/>
      <c r="FTK138" s="175"/>
      <c r="FTL138" s="175"/>
      <c r="FTM138" s="175"/>
      <c r="FTN138" s="175"/>
      <c r="FTO138" s="175"/>
      <c r="FTP138" s="175"/>
      <c r="FTQ138" s="175"/>
      <c r="FTR138" s="175"/>
      <c r="FTS138" s="175"/>
      <c r="FTT138" s="175"/>
      <c r="FTU138" s="175"/>
      <c r="FTV138" s="175"/>
      <c r="FTW138" s="175"/>
      <c r="FTX138" s="175"/>
      <c r="FTY138" s="175"/>
      <c r="FTZ138" s="175"/>
      <c r="FUA138" s="175"/>
      <c r="FUB138" s="175"/>
      <c r="FUC138" s="175"/>
      <c r="FUD138" s="175"/>
      <c r="FUE138" s="175"/>
      <c r="FUF138" s="175"/>
      <c r="FUG138" s="175"/>
      <c r="FUH138" s="175"/>
      <c r="FUI138" s="175"/>
      <c r="FUJ138" s="175"/>
      <c r="FUK138" s="175"/>
      <c r="FUL138" s="175"/>
      <c r="FUM138" s="175"/>
      <c r="FUN138" s="175"/>
      <c r="FUO138" s="175"/>
      <c r="FUP138" s="175"/>
      <c r="FUQ138" s="175"/>
      <c r="FUR138" s="175"/>
      <c r="FUS138" s="175"/>
      <c r="FUT138" s="175"/>
      <c r="FUU138" s="175"/>
      <c r="FUV138" s="175"/>
      <c r="FUW138" s="175"/>
      <c r="FUX138" s="175"/>
      <c r="FUY138" s="175"/>
      <c r="FUZ138" s="175"/>
      <c r="FVA138" s="175"/>
      <c r="FVB138" s="175"/>
      <c r="FVC138" s="175"/>
      <c r="FVD138" s="175"/>
      <c r="FVE138" s="175"/>
      <c r="FVF138" s="175"/>
      <c r="FVG138" s="175"/>
      <c r="FVH138" s="175"/>
      <c r="FVI138" s="175"/>
      <c r="FVJ138" s="175"/>
      <c r="FVK138" s="175"/>
      <c r="FVL138" s="175"/>
      <c r="FVM138" s="175"/>
      <c r="FVN138" s="175"/>
      <c r="FVO138" s="175"/>
      <c r="FVP138" s="175"/>
      <c r="FVQ138" s="175"/>
      <c r="FVR138" s="175"/>
      <c r="FVS138" s="175"/>
      <c r="FVT138" s="175"/>
      <c r="FVU138" s="175"/>
      <c r="FVV138" s="175"/>
      <c r="FVW138" s="175"/>
      <c r="FVX138" s="175"/>
      <c r="FVY138" s="175"/>
      <c r="FVZ138" s="175"/>
      <c r="FWA138" s="175"/>
      <c r="FWB138" s="175"/>
      <c r="FWC138" s="175"/>
      <c r="FWD138" s="175"/>
      <c r="FWE138" s="175"/>
      <c r="FWF138" s="175"/>
      <c r="FWG138" s="175"/>
      <c r="FWH138" s="175"/>
      <c r="FWI138" s="175"/>
      <c r="FWJ138" s="175"/>
      <c r="FWK138" s="175"/>
      <c r="FWL138" s="175"/>
      <c r="FWM138" s="175"/>
      <c r="FWN138" s="175"/>
      <c r="FWO138" s="175"/>
      <c r="FWP138" s="175"/>
      <c r="FWQ138" s="175"/>
      <c r="FWR138" s="175"/>
      <c r="FWS138" s="175"/>
      <c r="FWT138" s="175"/>
      <c r="FWU138" s="175"/>
      <c r="FWV138" s="175"/>
      <c r="FWW138" s="175"/>
      <c r="FWX138" s="175"/>
      <c r="FWY138" s="175"/>
      <c r="FWZ138" s="175"/>
      <c r="FXA138" s="175"/>
      <c r="FXB138" s="175"/>
      <c r="FXC138" s="175"/>
      <c r="FXD138" s="175"/>
      <c r="FXE138" s="175"/>
      <c r="FXF138" s="175"/>
      <c r="FXG138" s="175"/>
      <c r="FXH138" s="175"/>
      <c r="FXI138" s="175"/>
      <c r="FXJ138" s="175"/>
      <c r="FXK138" s="175"/>
      <c r="FXL138" s="175"/>
      <c r="FXM138" s="175"/>
      <c r="FXN138" s="175"/>
      <c r="FXO138" s="175"/>
      <c r="FXP138" s="175"/>
      <c r="FXQ138" s="175"/>
      <c r="FXR138" s="175"/>
      <c r="FXS138" s="175"/>
      <c r="FXT138" s="175"/>
      <c r="FXU138" s="175"/>
      <c r="FXV138" s="175"/>
      <c r="FXW138" s="175"/>
      <c r="FXX138" s="175"/>
      <c r="FXY138" s="175"/>
      <c r="FXZ138" s="175"/>
      <c r="FYA138" s="175"/>
      <c r="FYB138" s="175"/>
      <c r="FYC138" s="175"/>
      <c r="FYD138" s="175"/>
      <c r="FYE138" s="175"/>
      <c r="FYF138" s="175"/>
      <c r="FYG138" s="175"/>
      <c r="FYH138" s="175"/>
      <c r="FYI138" s="175"/>
      <c r="FYJ138" s="175"/>
      <c r="FYK138" s="175"/>
      <c r="FYL138" s="175"/>
      <c r="FYM138" s="175"/>
      <c r="FYN138" s="175"/>
      <c r="FYO138" s="175"/>
      <c r="FYP138" s="175"/>
      <c r="FYQ138" s="175"/>
      <c r="FYR138" s="175"/>
      <c r="FYS138" s="175"/>
      <c r="FYT138" s="175"/>
      <c r="FYU138" s="175"/>
      <c r="FYV138" s="175"/>
      <c r="FYW138" s="175"/>
      <c r="FYX138" s="175"/>
      <c r="FYY138" s="175"/>
      <c r="FYZ138" s="175"/>
      <c r="FZA138" s="175"/>
      <c r="FZB138" s="175"/>
      <c r="FZC138" s="175"/>
      <c r="FZD138" s="175"/>
      <c r="FZE138" s="175"/>
      <c r="FZF138" s="175"/>
      <c r="FZG138" s="175"/>
      <c r="FZH138" s="175"/>
      <c r="FZI138" s="175"/>
      <c r="FZJ138" s="175"/>
      <c r="FZK138" s="175"/>
      <c r="FZL138" s="175"/>
      <c r="FZM138" s="175"/>
      <c r="FZN138" s="175"/>
      <c r="FZO138" s="175"/>
      <c r="FZP138" s="175"/>
      <c r="FZQ138" s="175"/>
      <c r="FZR138" s="175"/>
      <c r="FZS138" s="175"/>
      <c r="FZT138" s="175"/>
      <c r="FZU138" s="175"/>
      <c r="FZV138" s="175"/>
      <c r="FZW138" s="175"/>
      <c r="FZX138" s="175"/>
      <c r="FZY138" s="175"/>
      <c r="FZZ138" s="175"/>
      <c r="GAA138" s="175"/>
      <c r="GAB138" s="175"/>
      <c r="GAC138" s="175"/>
      <c r="GAD138" s="175"/>
      <c r="GAE138" s="175"/>
      <c r="GAF138" s="175"/>
      <c r="GAG138" s="175"/>
      <c r="GAH138" s="175"/>
      <c r="GAI138" s="175"/>
      <c r="GAJ138" s="175"/>
      <c r="GAK138" s="175"/>
      <c r="GAL138" s="175"/>
      <c r="GAM138" s="175"/>
      <c r="GAN138" s="175"/>
      <c r="GAO138" s="175"/>
      <c r="GAP138" s="175"/>
      <c r="GAQ138" s="175"/>
      <c r="GAR138" s="175"/>
      <c r="GAS138" s="175"/>
      <c r="GAT138" s="175"/>
      <c r="GAU138" s="175"/>
      <c r="GAV138" s="175"/>
      <c r="GAW138" s="175"/>
      <c r="GAX138" s="175"/>
      <c r="GAY138" s="175"/>
      <c r="GAZ138" s="175"/>
      <c r="GBA138" s="175"/>
      <c r="GBB138" s="175"/>
      <c r="GBC138" s="175"/>
      <c r="GBD138" s="175"/>
      <c r="GBE138" s="175"/>
      <c r="GBF138" s="175"/>
      <c r="GBG138" s="175"/>
      <c r="GBH138" s="175"/>
      <c r="GBI138" s="175"/>
      <c r="GBJ138" s="175"/>
      <c r="GBK138" s="175"/>
      <c r="GBL138" s="175"/>
      <c r="GBM138" s="175"/>
      <c r="GBN138" s="175"/>
      <c r="GBO138" s="175"/>
      <c r="GBP138" s="175"/>
      <c r="GBQ138" s="175"/>
      <c r="GBR138" s="175"/>
      <c r="GBS138" s="175"/>
      <c r="GBT138" s="175"/>
      <c r="GBU138" s="175"/>
      <c r="GBV138" s="175"/>
      <c r="GBW138" s="175"/>
      <c r="GBX138" s="175"/>
      <c r="GBY138" s="175"/>
      <c r="GBZ138" s="175"/>
      <c r="GCA138" s="175"/>
      <c r="GCB138" s="175"/>
      <c r="GCC138" s="175"/>
      <c r="GCD138" s="175"/>
      <c r="GCE138" s="175"/>
      <c r="GCF138" s="175"/>
      <c r="GCG138" s="175"/>
      <c r="GCH138" s="175"/>
      <c r="GCI138" s="175"/>
      <c r="GCJ138" s="175"/>
      <c r="GCK138" s="175"/>
      <c r="GCL138" s="175"/>
      <c r="GCM138" s="175"/>
      <c r="GCN138" s="175"/>
      <c r="GCO138" s="175"/>
      <c r="GCP138" s="175"/>
      <c r="GCQ138" s="175"/>
      <c r="GCR138" s="175"/>
      <c r="GCS138" s="175"/>
      <c r="GCT138" s="175"/>
      <c r="GCU138" s="175"/>
      <c r="GCV138" s="175"/>
      <c r="GCW138" s="175"/>
      <c r="GCX138" s="175"/>
      <c r="GCY138" s="175"/>
      <c r="GCZ138" s="175"/>
      <c r="GDA138" s="175"/>
      <c r="GDB138" s="175"/>
      <c r="GDC138" s="175"/>
      <c r="GDD138" s="175"/>
      <c r="GDE138" s="175"/>
      <c r="GDF138" s="175"/>
      <c r="GDG138" s="175"/>
      <c r="GDH138" s="175"/>
      <c r="GDI138" s="175"/>
      <c r="GDJ138" s="175"/>
      <c r="GDK138" s="175"/>
      <c r="GDL138" s="175"/>
      <c r="GDM138" s="175"/>
      <c r="GDN138" s="175"/>
      <c r="GDO138" s="175"/>
      <c r="GDP138" s="175"/>
      <c r="GDQ138" s="175"/>
      <c r="GDR138" s="175"/>
      <c r="GDS138" s="175"/>
      <c r="GDT138" s="175"/>
      <c r="GDU138" s="175"/>
      <c r="GDV138" s="175"/>
      <c r="GDW138" s="175"/>
      <c r="GDX138" s="175"/>
      <c r="GDY138" s="175"/>
      <c r="GDZ138" s="175"/>
      <c r="GEA138" s="175"/>
      <c r="GEB138" s="175"/>
      <c r="GEC138" s="175"/>
      <c r="GED138" s="175"/>
      <c r="GEE138" s="175"/>
      <c r="GEF138" s="175"/>
      <c r="GEG138" s="175"/>
      <c r="GEH138" s="175"/>
      <c r="GEI138" s="175"/>
      <c r="GEJ138" s="175"/>
      <c r="GEK138" s="175"/>
      <c r="GEL138" s="175"/>
      <c r="GEM138" s="175"/>
      <c r="GEN138" s="175"/>
      <c r="GEO138" s="175"/>
      <c r="GEP138" s="175"/>
      <c r="GEQ138" s="175"/>
      <c r="GER138" s="175"/>
      <c r="GES138" s="175"/>
      <c r="GET138" s="175"/>
      <c r="GEU138" s="175"/>
      <c r="GEV138" s="175"/>
      <c r="GEW138" s="175"/>
      <c r="GEX138" s="175"/>
      <c r="GEY138" s="175"/>
      <c r="GEZ138" s="175"/>
      <c r="GFA138" s="175"/>
      <c r="GFB138" s="175"/>
      <c r="GFC138" s="175"/>
      <c r="GFD138" s="175"/>
      <c r="GFE138" s="175"/>
      <c r="GFF138" s="175"/>
      <c r="GFG138" s="175"/>
      <c r="GFH138" s="175"/>
      <c r="GFI138" s="175"/>
      <c r="GFJ138" s="175"/>
      <c r="GFK138" s="175"/>
      <c r="GFL138" s="175"/>
      <c r="GFM138" s="175"/>
      <c r="GFN138" s="175"/>
      <c r="GFO138" s="175"/>
      <c r="GFP138" s="175"/>
      <c r="GFQ138" s="175"/>
      <c r="GFR138" s="175"/>
      <c r="GFS138" s="175"/>
      <c r="GFT138" s="175"/>
      <c r="GFU138" s="175"/>
      <c r="GFV138" s="175"/>
      <c r="GFW138" s="175"/>
      <c r="GFX138" s="175"/>
      <c r="GFY138" s="175"/>
      <c r="GFZ138" s="175"/>
      <c r="GGA138" s="175"/>
      <c r="GGB138" s="175"/>
      <c r="GGC138" s="175"/>
      <c r="GGD138" s="175"/>
      <c r="GGE138" s="175"/>
      <c r="GGF138" s="175"/>
      <c r="GGG138" s="175"/>
      <c r="GGH138" s="175"/>
      <c r="GGI138" s="175"/>
      <c r="GGJ138" s="175"/>
      <c r="GGK138" s="175"/>
      <c r="GGL138" s="175"/>
      <c r="GGM138" s="175"/>
      <c r="GGN138" s="175"/>
      <c r="GGO138" s="175"/>
      <c r="GGP138" s="175"/>
      <c r="GGQ138" s="175"/>
      <c r="GGR138" s="175"/>
      <c r="GGS138" s="175"/>
      <c r="GGT138" s="175"/>
      <c r="GGU138" s="175"/>
      <c r="GGV138" s="175"/>
      <c r="GGW138" s="175"/>
      <c r="GGX138" s="175"/>
      <c r="GGY138" s="175"/>
      <c r="GGZ138" s="175"/>
      <c r="GHA138" s="175"/>
      <c r="GHB138" s="175"/>
      <c r="GHC138" s="175"/>
      <c r="GHD138" s="175"/>
      <c r="GHE138" s="175"/>
      <c r="GHF138" s="175"/>
      <c r="GHG138" s="175"/>
      <c r="GHH138" s="175"/>
      <c r="GHI138" s="175"/>
      <c r="GHJ138" s="175"/>
      <c r="GHK138" s="175"/>
      <c r="GHL138" s="175"/>
      <c r="GHM138" s="175"/>
      <c r="GHN138" s="175"/>
      <c r="GHO138" s="175"/>
      <c r="GHP138" s="175"/>
      <c r="GHQ138" s="175"/>
      <c r="GHR138" s="175"/>
      <c r="GHS138" s="175"/>
      <c r="GHT138" s="175"/>
      <c r="GHU138" s="175"/>
      <c r="GHV138" s="175"/>
      <c r="GHW138" s="175"/>
      <c r="GHX138" s="175"/>
      <c r="GHY138" s="175"/>
      <c r="GHZ138" s="175"/>
      <c r="GIA138" s="175"/>
      <c r="GIB138" s="175"/>
      <c r="GIC138" s="175"/>
      <c r="GID138" s="175"/>
      <c r="GIE138" s="175"/>
      <c r="GIF138" s="175"/>
      <c r="GIG138" s="175"/>
      <c r="GIH138" s="175"/>
      <c r="GII138" s="175"/>
      <c r="GIJ138" s="175"/>
      <c r="GIK138" s="175"/>
      <c r="GIL138" s="175"/>
      <c r="GIM138" s="175"/>
      <c r="GIN138" s="175"/>
      <c r="GIO138" s="175"/>
      <c r="GIP138" s="175"/>
      <c r="GIQ138" s="175"/>
      <c r="GIR138" s="175"/>
      <c r="GIS138" s="175"/>
      <c r="GIT138" s="175"/>
      <c r="GIU138" s="175"/>
      <c r="GIV138" s="175"/>
      <c r="GIW138" s="175"/>
      <c r="GIX138" s="175"/>
      <c r="GIY138" s="175"/>
      <c r="GIZ138" s="175"/>
      <c r="GJA138" s="175"/>
      <c r="GJB138" s="175"/>
      <c r="GJC138" s="175"/>
      <c r="GJD138" s="175"/>
      <c r="GJE138" s="175"/>
      <c r="GJF138" s="175"/>
      <c r="GJG138" s="175"/>
      <c r="GJH138" s="175"/>
      <c r="GJI138" s="175"/>
      <c r="GJJ138" s="175"/>
      <c r="GJK138" s="175"/>
      <c r="GJL138" s="175"/>
      <c r="GJM138" s="175"/>
      <c r="GJN138" s="175"/>
      <c r="GJO138" s="175"/>
      <c r="GJP138" s="175"/>
      <c r="GJQ138" s="175"/>
      <c r="GJR138" s="175"/>
      <c r="GJS138" s="175"/>
      <c r="GJT138" s="175"/>
      <c r="GJU138" s="175"/>
      <c r="GJV138" s="175"/>
      <c r="GJW138" s="175"/>
      <c r="GJX138" s="175"/>
      <c r="GJY138" s="175"/>
      <c r="GJZ138" s="175"/>
      <c r="GKA138" s="175"/>
      <c r="GKB138" s="175"/>
      <c r="GKC138" s="175"/>
      <c r="GKD138" s="175"/>
      <c r="GKE138" s="175"/>
      <c r="GKF138" s="175"/>
      <c r="GKG138" s="175"/>
      <c r="GKH138" s="175"/>
      <c r="GKI138" s="175"/>
      <c r="GKJ138" s="175"/>
      <c r="GKK138" s="175"/>
      <c r="GKL138" s="175"/>
      <c r="GKM138" s="175"/>
      <c r="GKN138" s="175"/>
      <c r="GKO138" s="175"/>
      <c r="GKP138" s="175"/>
      <c r="GKQ138" s="175"/>
      <c r="GKR138" s="175"/>
      <c r="GKS138" s="175"/>
      <c r="GKT138" s="175"/>
      <c r="GKU138" s="175"/>
      <c r="GKV138" s="175"/>
      <c r="GKW138" s="175"/>
      <c r="GKX138" s="175"/>
      <c r="GKY138" s="175"/>
      <c r="GKZ138" s="175"/>
      <c r="GLA138" s="175"/>
      <c r="GLB138" s="175"/>
      <c r="GLC138" s="175"/>
      <c r="GLD138" s="175"/>
      <c r="GLE138" s="175"/>
      <c r="GLF138" s="175"/>
      <c r="GLG138" s="175"/>
      <c r="GLH138" s="175"/>
      <c r="GLI138" s="175"/>
      <c r="GLJ138" s="175"/>
      <c r="GLK138" s="175"/>
      <c r="GLL138" s="175"/>
      <c r="GLM138" s="175"/>
      <c r="GLN138" s="175"/>
      <c r="GLO138" s="175"/>
      <c r="GLP138" s="175"/>
      <c r="GLQ138" s="175"/>
      <c r="GLR138" s="175"/>
      <c r="GLS138" s="175"/>
      <c r="GLT138" s="175"/>
      <c r="GLU138" s="175"/>
      <c r="GLV138" s="175"/>
      <c r="GLW138" s="175"/>
      <c r="GLX138" s="175"/>
      <c r="GLY138" s="175"/>
      <c r="GLZ138" s="175"/>
      <c r="GMA138" s="175"/>
      <c r="GMB138" s="175"/>
      <c r="GMC138" s="175"/>
      <c r="GMD138" s="175"/>
      <c r="GME138" s="175"/>
      <c r="GMF138" s="175"/>
      <c r="GMG138" s="175"/>
      <c r="GMH138" s="175"/>
      <c r="GMI138" s="175"/>
      <c r="GMJ138" s="175"/>
      <c r="GMK138" s="175"/>
      <c r="GML138" s="175"/>
      <c r="GMM138" s="175"/>
      <c r="GMN138" s="175"/>
      <c r="GMO138" s="175"/>
      <c r="GMP138" s="175"/>
      <c r="GMQ138" s="175"/>
      <c r="GMR138" s="175"/>
      <c r="GMS138" s="175"/>
      <c r="GMT138" s="175"/>
      <c r="GMU138" s="175"/>
      <c r="GMV138" s="175"/>
      <c r="GMW138" s="175"/>
      <c r="GMX138" s="175"/>
      <c r="GMY138" s="175"/>
      <c r="GMZ138" s="175"/>
      <c r="GNA138" s="175"/>
      <c r="GNB138" s="175"/>
      <c r="GNC138" s="175"/>
      <c r="GND138" s="175"/>
      <c r="GNE138" s="175"/>
      <c r="GNF138" s="175"/>
      <c r="GNG138" s="175"/>
      <c r="GNH138" s="175"/>
      <c r="GNI138" s="175"/>
      <c r="GNJ138" s="175"/>
      <c r="GNK138" s="175"/>
      <c r="GNL138" s="175"/>
      <c r="GNM138" s="175"/>
      <c r="GNN138" s="175"/>
      <c r="GNO138" s="175"/>
      <c r="GNP138" s="175"/>
      <c r="GNQ138" s="175"/>
      <c r="GNR138" s="175"/>
      <c r="GNS138" s="175"/>
      <c r="GNT138" s="175"/>
      <c r="GNU138" s="175"/>
      <c r="GNV138" s="175"/>
      <c r="GNW138" s="175"/>
      <c r="GNX138" s="175"/>
      <c r="GNY138" s="175"/>
      <c r="GNZ138" s="175"/>
      <c r="GOA138" s="175"/>
      <c r="GOB138" s="175"/>
      <c r="GOC138" s="175"/>
      <c r="GOD138" s="175"/>
      <c r="GOE138" s="175"/>
      <c r="GOF138" s="175"/>
      <c r="GOG138" s="175"/>
      <c r="GOH138" s="175"/>
      <c r="GOI138" s="175"/>
      <c r="GOJ138" s="175"/>
      <c r="GOK138" s="175"/>
      <c r="GOL138" s="175"/>
      <c r="GOM138" s="175"/>
      <c r="GON138" s="175"/>
      <c r="GOO138" s="175"/>
      <c r="GOP138" s="175"/>
      <c r="GOQ138" s="175"/>
      <c r="GOR138" s="175"/>
      <c r="GOS138" s="175"/>
      <c r="GOT138" s="175"/>
      <c r="GOU138" s="175"/>
      <c r="GOV138" s="175"/>
      <c r="GOW138" s="175"/>
      <c r="GOX138" s="175"/>
      <c r="GOY138" s="175"/>
      <c r="GOZ138" s="175"/>
      <c r="GPA138" s="175"/>
      <c r="GPB138" s="175"/>
      <c r="GPC138" s="175"/>
      <c r="GPD138" s="175"/>
      <c r="GPE138" s="175"/>
      <c r="GPF138" s="175"/>
      <c r="GPG138" s="175"/>
      <c r="GPH138" s="175"/>
      <c r="GPI138" s="175"/>
      <c r="GPJ138" s="175"/>
      <c r="GPK138" s="175"/>
      <c r="GPL138" s="175"/>
      <c r="GPM138" s="175"/>
      <c r="GPN138" s="175"/>
      <c r="GPO138" s="175"/>
      <c r="GPP138" s="175"/>
      <c r="GPQ138" s="175"/>
      <c r="GPR138" s="175"/>
      <c r="GPS138" s="175"/>
      <c r="GPT138" s="175"/>
      <c r="GPU138" s="175"/>
      <c r="GPV138" s="175"/>
      <c r="GPW138" s="175"/>
      <c r="GPX138" s="175"/>
      <c r="GPY138" s="175"/>
      <c r="GPZ138" s="175"/>
      <c r="GQA138" s="175"/>
      <c r="GQB138" s="175"/>
      <c r="GQC138" s="175"/>
      <c r="GQD138" s="175"/>
      <c r="GQE138" s="175"/>
      <c r="GQF138" s="175"/>
      <c r="GQG138" s="175"/>
      <c r="GQH138" s="175"/>
      <c r="GQI138" s="175"/>
      <c r="GQJ138" s="175"/>
      <c r="GQK138" s="175"/>
      <c r="GQL138" s="175"/>
      <c r="GQM138" s="175"/>
      <c r="GQN138" s="175"/>
      <c r="GQO138" s="175"/>
      <c r="GQP138" s="175"/>
      <c r="GQQ138" s="175"/>
      <c r="GQR138" s="175"/>
      <c r="GQS138" s="175"/>
      <c r="GQT138" s="175"/>
      <c r="GQU138" s="175"/>
      <c r="GQV138" s="175"/>
      <c r="GQW138" s="175"/>
      <c r="GQX138" s="175"/>
      <c r="GQY138" s="175"/>
      <c r="GQZ138" s="175"/>
      <c r="GRA138" s="175"/>
      <c r="GRB138" s="175"/>
      <c r="GRC138" s="175"/>
      <c r="GRD138" s="175"/>
      <c r="GRE138" s="175"/>
      <c r="GRF138" s="175"/>
      <c r="GRG138" s="175"/>
      <c r="GRH138" s="175"/>
      <c r="GRI138" s="175"/>
      <c r="GRJ138" s="175"/>
      <c r="GRK138" s="175"/>
      <c r="GRL138" s="175"/>
      <c r="GRM138" s="175"/>
      <c r="GRN138" s="175"/>
      <c r="GRO138" s="175"/>
      <c r="GRP138" s="175"/>
      <c r="GRQ138" s="175"/>
      <c r="GRR138" s="175"/>
      <c r="GRS138" s="175"/>
      <c r="GRT138" s="175"/>
      <c r="GRU138" s="175"/>
      <c r="GRV138" s="175"/>
      <c r="GRW138" s="175"/>
      <c r="GRX138" s="175"/>
      <c r="GRY138" s="175"/>
      <c r="GRZ138" s="175"/>
      <c r="GSA138" s="175"/>
      <c r="GSB138" s="175"/>
      <c r="GSC138" s="175"/>
      <c r="GSD138" s="175"/>
      <c r="GSE138" s="175"/>
      <c r="GSF138" s="175"/>
      <c r="GSG138" s="175"/>
      <c r="GSH138" s="175"/>
      <c r="GSI138" s="175"/>
      <c r="GSJ138" s="175"/>
      <c r="GSK138" s="175"/>
      <c r="GSL138" s="175"/>
      <c r="GSM138" s="175"/>
      <c r="GSN138" s="175"/>
      <c r="GSO138" s="175"/>
      <c r="GSP138" s="175"/>
      <c r="GSQ138" s="175"/>
      <c r="GSR138" s="175"/>
      <c r="GSS138" s="175"/>
      <c r="GST138" s="175"/>
      <c r="GSU138" s="175"/>
      <c r="GSV138" s="175"/>
      <c r="GSW138" s="175"/>
      <c r="GSX138" s="175"/>
      <c r="GSY138" s="175"/>
      <c r="GSZ138" s="175"/>
      <c r="GTA138" s="175"/>
      <c r="GTB138" s="175"/>
      <c r="GTC138" s="175"/>
      <c r="GTD138" s="175"/>
      <c r="GTE138" s="175"/>
      <c r="GTF138" s="175"/>
      <c r="GTG138" s="175"/>
      <c r="GTH138" s="175"/>
      <c r="GTI138" s="175"/>
      <c r="GTJ138" s="175"/>
      <c r="GTK138" s="175"/>
      <c r="GTL138" s="175"/>
      <c r="GTM138" s="175"/>
      <c r="GTN138" s="175"/>
      <c r="GTO138" s="175"/>
      <c r="GTP138" s="175"/>
      <c r="GTQ138" s="175"/>
      <c r="GTR138" s="175"/>
      <c r="GTS138" s="175"/>
      <c r="GTT138" s="175"/>
      <c r="GTU138" s="175"/>
      <c r="GTV138" s="175"/>
      <c r="GTW138" s="175"/>
      <c r="GTX138" s="175"/>
      <c r="GTY138" s="175"/>
      <c r="GTZ138" s="175"/>
      <c r="GUA138" s="175"/>
      <c r="GUB138" s="175"/>
      <c r="GUC138" s="175"/>
      <c r="GUD138" s="175"/>
      <c r="GUE138" s="175"/>
      <c r="GUF138" s="175"/>
      <c r="GUG138" s="175"/>
      <c r="GUH138" s="175"/>
      <c r="GUI138" s="175"/>
      <c r="GUJ138" s="175"/>
      <c r="GUK138" s="175"/>
      <c r="GUL138" s="175"/>
      <c r="GUM138" s="175"/>
      <c r="GUN138" s="175"/>
      <c r="GUO138" s="175"/>
      <c r="GUP138" s="175"/>
      <c r="GUQ138" s="175"/>
      <c r="GUR138" s="175"/>
      <c r="GUS138" s="175"/>
      <c r="GUT138" s="175"/>
      <c r="GUU138" s="175"/>
      <c r="GUV138" s="175"/>
      <c r="GUW138" s="175"/>
      <c r="GUX138" s="175"/>
      <c r="GUY138" s="175"/>
      <c r="GUZ138" s="175"/>
      <c r="GVA138" s="175"/>
      <c r="GVB138" s="175"/>
      <c r="GVC138" s="175"/>
      <c r="GVD138" s="175"/>
      <c r="GVE138" s="175"/>
      <c r="GVF138" s="175"/>
      <c r="GVG138" s="175"/>
      <c r="GVH138" s="175"/>
      <c r="GVI138" s="175"/>
      <c r="GVJ138" s="175"/>
      <c r="GVK138" s="175"/>
      <c r="GVL138" s="175"/>
      <c r="GVM138" s="175"/>
      <c r="GVN138" s="175"/>
      <c r="GVO138" s="175"/>
      <c r="GVP138" s="175"/>
      <c r="GVQ138" s="175"/>
      <c r="GVR138" s="175"/>
      <c r="GVS138" s="175"/>
      <c r="GVT138" s="175"/>
      <c r="GVU138" s="175"/>
      <c r="GVV138" s="175"/>
      <c r="GVW138" s="175"/>
      <c r="GVX138" s="175"/>
      <c r="GVY138" s="175"/>
      <c r="GVZ138" s="175"/>
      <c r="GWA138" s="175"/>
      <c r="GWB138" s="175"/>
      <c r="GWC138" s="175"/>
      <c r="GWD138" s="175"/>
      <c r="GWE138" s="175"/>
      <c r="GWF138" s="175"/>
      <c r="GWG138" s="175"/>
      <c r="GWH138" s="175"/>
      <c r="GWI138" s="175"/>
      <c r="GWJ138" s="175"/>
      <c r="GWK138" s="175"/>
      <c r="GWL138" s="175"/>
      <c r="GWM138" s="175"/>
      <c r="GWN138" s="175"/>
      <c r="GWO138" s="175"/>
      <c r="GWP138" s="175"/>
      <c r="GWQ138" s="175"/>
      <c r="GWR138" s="175"/>
      <c r="GWS138" s="175"/>
      <c r="GWT138" s="175"/>
      <c r="GWU138" s="175"/>
      <c r="GWV138" s="175"/>
      <c r="GWW138" s="175"/>
      <c r="GWX138" s="175"/>
      <c r="GWY138" s="175"/>
      <c r="GWZ138" s="175"/>
      <c r="GXA138" s="175"/>
      <c r="GXB138" s="175"/>
      <c r="GXC138" s="175"/>
      <c r="GXD138" s="175"/>
      <c r="GXE138" s="175"/>
      <c r="GXF138" s="175"/>
      <c r="GXG138" s="175"/>
      <c r="GXH138" s="175"/>
      <c r="GXI138" s="175"/>
      <c r="GXJ138" s="175"/>
      <c r="GXK138" s="175"/>
      <c r="GXL138" s="175"/>
      <c r="GXM138" s="175"/>
      <c r="GXN138" s="175"/>
      <c r="GXO138" s="175"/>
      <c r="GXP138" s="175"/>
      <c r="GXQ138" s="175"/>
      <c r="GXR138" s="175"/>
      <c r="GXS138" s="175"/>
      <c r="GXT138" s="175"/>
      <c r="GXU138" s="175"/>
      <c r="GXV138" s="175"/>
      <c r="GXW138" s="175"/>
      <c r="GXX138" s="175"/>
      <c r="GXY138" s="175"/>
      <c r="GXZ138" s="175"/>
      <c r="GYA138" s="175"/>
      <c r="GYB138" s="175"/>
      <c r="GYC138" s="175"/>
      <c r="GYD138" s="175"/>
      <c r="GYE138" s="175"/>
      <c r="GYF138" s="175"/>
      <c r="GYG138" s="175"/>
      <c r="GYH138" s="175"/>
      <c r="GYI138" s="175"/>
      <c r="GYJ138" s="175"/>
      <c r="GYK138" s="175"/>
      <c r="GYL138" s="175"/>
      <c r="GYM138" s="175"/>
      <c r="GYN138" s="175"/>
      <c r="GYO138" s="175"/>
      <c r="GYP138" s="175"/>
      <c r="GYQ138" s="175"/>
      <c r="GYR138" s="175"/>
      <c r="GYS138" s="175"/>
      <c r="GYT138" s="175"/>
      <c r="GYU138" s="175"/>
      <c r="GYV138" s="175"/>
      <c r="GYW138" s="175"/>
      <c r="GYX138" s="175"/>
      <c r="GYY138" s="175"/>
      <c r="GYZ138" s="175"/>
      <c r="GZA138" s="175"/>
      <c r="GZB138" s="175"/>
      <c r="GZC138" s="175"/>
      <c r="GZD138" s="175"/>
      <c r="GZE138" s="175"/>
      <c r="GZF138" s="175"/>
      <c r="GZG138" s="175"/>
      <c r="GZH138" s="175"/>
      <c r="GZI138" s="175"/>
      <c r="GZJ138" s="175"/>
      <c r="GZK138" s="175"/>
      <c r="GZL138" s="175"/>
      <c r="GZM138" s="175"/>
      <c r="GZN138" s="175"/>
      <c r="GZO138" s="175"/>
      <c r="GZP138" s="175"/>
      <c r="GZQ138" s="175"/>
      <c r="GZR138" s="175"/>
      <c r="GZS138" s="175"/>
      <c r="GZT138" s="175"/>
      <c r="GZU138" s="175"/>
      <c r="GZV138" s="175"/>
      <c r="GZW138" s="175"/>
      <c r="GZX138" s="175"/>
      <c r="GZY138" s="175"/>
      <c r="GZZ138" s="175"/>
      <c r="HAA138" s="175"/>
      <c r="HAB138" s="175"/>
      <c r="HAC138" s="175"/>
      <c r="HAD138" s="175"/>
      <c r="HAE138" s="175"/>
      <c r="HAF138" s="175"/>
      <c r="HAG138" s="175"/>
      <c r="HAH138" s="175"/>
      <c r="HAI138" s="175"/>
      <c r="HAJ138" s="175"/>
      <c r="HAK138" s="175"/>
      <c r="HAL138" s="175"/>
      <c r="HAM138" s="175"/>
      <c r="HAN138" s="175"/>
      <c r="HAO138" s="175"/>
      <c r="HAP138" s="175"/>
      <c r="HAQ138" s="175"/>
      <c r="HAR138" s="175"/>
      <c r="HAS138" s="175"/>
      <c r="HAT138" s="175"/>
      <c r="HAU138" s="175"/>
      <c r="HAV138" s="175"/>
      <c r="HAW138" s="175"/>
      <c r="HAX138" s="175"/>
      <c r="HAY138" s="175"/>
      <c r="HAZ138" s="175"/>
      <c r="HBA138" s="175"/>
      <c r="HBB138" s="175"/>
      <c r="HBC138" s="175"/>
      <c r="HBD138" s="175"/>
      <c r="HBE138" s="175"/>
      <c r="HBF138" s="175"/>
      <c r="HBG138" s="175"/>
      <c r="HBH138" s="175"/>
      <c r="HBI138" s="175"/>
      <c r="HBJ138" s="175"/>
      <c r="HBK138" s="175"/>
      <c r="HBL138" s="175"/>
      <c r="HBM138" s="175"/>
      <c r="HBN138" s="175"/>
      <c r="HBO138" s="175"/>
      <c r="HBP138" s="175"/>
      <c r="HBQ138" s="175"/>
      <c r="HBR138" s="175"/>
      <c r="HBS138" s="175"/>
      <c r="HBT138" s="175"/>
      <c r="HBU138" s="175"/>
      <c r="HBV138" s="175"/>
      <c r="HBW138" s="175"/>
      <c r="HBX138" s="175"/>
      <c r="HBY138" s="175"/>
      <c r="HBZ138" s="175"/>
      <c r="HCA138" s="175"/>
      <c r="HCB138" s="175"/>
      <c r="HCC138" s="175"/>
      <c r="HCD138" s="175"/>
      <c r="HCE138" s="175"/>
      <c r="HCF138" s="175"/>
      <c r="HCG138" s="175"/>
      <c r="HCH138" s="175"/>
      <c r="HCI138" s="175"/>
      <c r="HCJ138" s="175"/>
      <c r="HCK138" s="175"/>
      <c r="HCL138" s="175"/>
      <c r="HCM138" s="175"/>
      <c r="HCN138" s="175"/>
      <c r="HCO138" s="175"/>
      <c r="HCP138" s="175"/>
      <c r="HCQ138" s="175"/>
      <c r="HCR138" s="175"/>
      <c r="HCS138" s="175"/>
      <c r="HCT138" s="175"/>
      <c r="HCU138" s="175"/>
      <c r="HCV138" s="175"/>
      <c r="HCW138" s="175"/>
      <c r="HCX138" s="175"/>
      <c r="HCY138" s="175"/>
      <c r="HCZ138" s="175"/>
      <c r="HDA138" s="175"/>
      <c r="HDB138" s="175"/>
      <c r="HDC138" s="175"/>
      <c r="HDD138" s="175"/>
      <c r="HDE138" s="175"/>
      <c r="HDF138" s="175"/>
      <c r="HDG138" s="175"/>
      <c r="HDH138" s="175"/>
      <c r="HDI138" s="175"/>
      <c r="HDJ138" s="175"/>
      <c r="HDK138" s="175"/>
      <c r="HDL138" s="175"/>
      <c r="HDM138" s="175"/>
      <c r="HDN138" s="175"/>
      <c r="HDO138" s="175"/>
      <c r="HDP138" s="175"/>
      <c r="HDQ138" s="175"/>
      <c r="HDR138" s="175"/>
      <c r="HDS138" s="175"/>
      <c r="HDT138" s="175"/>
      <c r="HDU138" s="175"/>
      <c r="HDV138" s="175"/>
      <c r="HDW138" s="175"/>
      <c r="HDX138" s="175"/>
      <c r="HDY138" s="175"/>
      <c r="HDZ138" s="175"/>
      <c r="HEA138" s="175"/>
      <c r="HEB138" s="175"/>
      <c r="HEC138" s="175"/>
      <c r="HED138" s="175"/>
      <c r="HEE138" s="175"/>
      <c r="HEF138" s="175"/>
      <c r="HEG138" s="175"/>
      <c r="HEH138" s="175"/>
      <c r="HEI138" s="175"/>
      <c r="HEJ138" s="175"/>
      <c r="HEK138" s="175"/>
      <c r="HEL138" s="175"/>
      <c r="HEM138" s="175"/>
      <c r="HEN138" s="175"/>
      <c r="HEO138" s="175"/>
      <c r="HEP138" s="175"/>
      <c r="HEQ138" s="175"/>
      <c r="HER138" s="175"/>
      <c r="HES138" s="175"/>
      <c r="HET138" s="175"/>
      <c r="HEU138" s="175"/>
      <c r="HEV138" s="175"/>
      <c r="HEW138" s="175"/>
      <c r="HEX138" s="175"/>
      <c r="HEY138" s="175"/>
      <c r="HEZ138" s="175"/>
      <c r="HFA138" s="175"/>
      <c r="HFB138" s="175"/>
      <c r="HFC138" s="175"/>
      <c r="HFD138" s="175"/>
      <c r="HFE138" s="175"/>
      <c r="HFF138" s="175"/>
      <c r="HFG138" s="175"/>
      <c r="HFH138" s="175"/>
      <c r="HFI138" s="175"/>
      <c r="HFJ138" s="175"/>
      <c r="HFK138" s="175"/>
      <c r="HFL138" s="175"/>
      <c r="HFM138" s="175"/>
      <c r="HFN138" s="175"/>
    </row>
    <row r="139" spans="1:5578" ht="27.75" customHeight="1" x14ac:dyDescent="0.25">
      <c r="A139" s="57"/>
      <c r="B139" s="98"/>
      <c r="C139" s="98"/>
      <c r="D139" s="98"/>
      <c r="E139" s="183" t="s">
        <v>50</v>
      </c>
      <c r="F139" s="99">
        <f>SUM(F120:F136)</f>
        <v>2725</v>
      </c>
      <c r="G139" s="100"/>
      <c r="H139" s="100"/>
      <c r="I139" s="101">
        <f>SUM(I120:I136)</f>
        <v>0</v>
      </c>
      <c r="J139" s="57"/>
      <c r="K139" s="101">
        <f>SUM(K120:K136)</f>
        <v>0</v>
      </c>
      <c r="L139" s="101">
        <f>SUM(L120:L136)</f>
        <v>0</v>
      </c>
      <c r="M139" s="101">
        <f t="shared" ref="M139:BX139" si="221">SUM(M120:M136)</f>
        <v>0</v>
      </c>
      <c r="N139" s="101">
        <f t="shared" si="221"/>
        <v>0</v>
      </c>
      <c r="O139" s="101">
        <f t="shared" si="221"/>
        <v>0</v>
      </c>
      <c r="P139" s="101">
        <f t="shared" si="221"/>
        <v>0</v>
      </c>
      <c r="Q139" s="101">
        <f t="shared" si="221"/>
        <v>0</v>
      </c>
      <c r="R139" s="101">
        <f t="shared" si="221"/>
        <v>0</v>
      </c>
      <c r="S139" s="101">
        <f t="shared" si="221"/>
        <v>0</v>
      </c>
      <c r="T139" s="101">
        <f t="shared" si="221"/>
        <v>0</v>
      </c>
      <c r="U139" s="101">
        <f t="shared" si="221"/>
        <v>0</v>
      </c>
      <c r="V139" s="101">
        <f t="shared" si="221"/>
        <v>0</v>
      </c>
      <c r="W139" s="101">
        <f t="shared" si="221"/>
        <v>0</v>
      </c>
      <c r="X139" s="101">
        <f t="shared" si="221"/>
        <v>0</v>
      </c>
      <c r="Y139" s="101">
        <f t="shared" si="221"/>
        <v>0</v>
      </c>
      <c r="Z139" s="101">
        <f t="shared" si="221"/>
        <v>0</v>
      </c>
      <c r="AA139" s="101">
        <f t="shared" si="221"/>
        <v>0</v>
      </c>
      <c r="AB139" s="101">
        <f t="shared" si="221"/>
        <v>0</v>
      </c>
      <c r="AC139" s="101">
        <f t="shared" si="221"/>
        <v>0</v>
      </c>
      <c r="AD139" s="101">
        <f t="shared" si="221"/>
        <v>0</v>
      </c>
      <c r="AE139" s="101">
        <f t="shared" si="221"/>
        <v>0</v>
      </c>
      <c r="AF139" s="101">
        <f t="shared" si="221"/>
        <v>0</v>
      </c>
      <c r="AG139" s="101">
        <f t="shared" si="221"/>
        <v>0</v>
      </c>
      <c r="AH139" s="101">
        <f t="shared" si="221"/>
        <v>0</v>
      </c>
      <c r="AI139" s="101">
        <f t="shared" si="221"/>
        <v>0</v>
      </c>
      <c r="AJ139" s="101">
        <f t="shared" si="221"/>
        <v>0</v>
      </c>
      <c r="AK139" s="101">
        <f t="shared" si="221"/>
        <v>0</v>
      </c>
      <c r="AL139" s="101">
        <f t="shared" si="221"/>
        <v>0</v>
      </c>
      <c r="AM139" s="101">
        <f t="shared" si="221"/>
        <v>0</v>
      </c>
      <c r="AN139" s="101">
        <f t="shared" si="221"/>
        <v>0</v>
      </c>
      <c r="AO139" s="101">
        <f t="shared" si="221"/>
        <v>0</v>
      </c>
      <c r="AP139" s="101">
        <f t="shared" si="221"/>
        <v>0</v>
      </c>
      <c r="AQ139" s="101">
        <f t="shared" si="221"/>
        <v>0</v>
      </c>
      <c r="AR139" s="101">
        <f t="shared" si="221"/>
        <v>0</v>
      </c>
      <c r="AS139" s="101">
        <f t="shared" si="221"/>
        <v>0</v>
      </c>
      <c r="AT139" s="101">
        <f t="shared" si="221"/>
        <v>0</v>
      </c>
      <c r="AU139" s="101">
        <f t="shared" si="221"/>
        <v>0</v>
      </c>
      <c r="AV139" s="101">
        <f t="shared" si="221"/>
        <v>0</v>
      </c>
      <c r="AW139" s="101">
        <f t="shared" si="221"/>
        <v>0</v>
      </c>
      <c r="AX139" s="101">
        <f t="shared" si="221"/>
        <v>0</v>
      </c>
      <c r="AY139" s="101">
        <f t="shared" si="221"/>
        <v>0</v>
      </c>
      <c r="AZ139" s="101">
        <f t="shared" si="221"/>
        <v>0</v>
      </c>
      <c r="BA139" s="101">
        <f t="shared" si="221"/>
        <v>0</v>
      </c>
      <c r="BB139" s="101">
        <f t="shared" si="221"/>
        <v>0</v>
      </c>
      <c r="BC139" s="101">
        <f t="shared" si="221"/>
        <v>0</v>
      </c>
      <c r="BD139" s="101">
        <f t="shared" si="221"/>
        <v>0</v>
      </c>
      <c r="BE139" s="101">
        <f t="shared" si="221"/>
        <v>0</v>
      </c>
      <c r="BF139" s="101">
        <f t="shared" si="221"/>
        <v>0</v>
      </c>
      <c r="BG139" s="101">
        <f t="shared" si="221"/>
        <v>0</v>
      </c>
      <c r="BH139" s="101">
        <f t="shared" si="221"/>
        <v>0</v>
      </c>
      <c r="BI139" s="101">
        <f t="shared" si="221"/>
        <v>0</v>
      </c>
      <c r="BJ139" s="101">
        <f t="shared" si="221"/>
        <v>0</v>
      </c>
      <c r="BK139" s="101">
        <f t="shared" si="221"/>
        <v>0</v>
      </c>
      <c r="BL139" s="101">
        <f t="shared" si="221"/>
        <v>0</v>
      </c>
      <c r="BM139" s="101">
        <f t="shared" si="221"/>
        <v>0</v>
      </c>
      <c r="BN139" s="101">
        <f t="shared" si="221"/>
        <v>0</v>
      </c>
      <c r="BO139" s="101">
        <f t="shared" si="221"/>
        <v>0</v>
      </c>
      <c r="BP139" s="101">
        <f t="shared" si="221"/>
        <v>0</v>
      </c>
      <c r="BQ139" s="101">
        <f t="shared" si="221"/>
        <v>0</v>
      </c>
      <c r="BR139" s="101">
        <f t="shared" si="221"/>
        <v>0</v>
      </c>
      <c r="BS139" s="101">
        <f t="shared" si="221"/>
        <v>0</v>
      </c>
      <c r="BT139" s="101">
        <f t="shared" si="221"/>
        <v>0</v>
      </c>
      <c r="BU139" s="101">
        <f t="shared" si="221"/>
        <v>0</v>
      </c>
      <c r="BV139" s="101">
        <f t="shared" si="221"/>
        <v>0</v>
      </c>
      <c r="BW139" s="101">
        <f t="shared" si="221"/>
        <v>0</v>
      </c>
      <c r="BX139" s="101">
        <f t="shared" si="221"/>
        <v>0</v>
      </c>
      <c r="BY139" s="101">
        <f t="shared" ref="BY139:DF139" si="222">SUM(BY120:BY136)</f>
        <v>0</v>
      </c>
      <c r="BZ139" s="101">
        <f t="shared" si="222"/>
        <v>0</v>
      </c>
      <c r="CA139" s="101">
        <f t="shared" si="222"/>
        <v>0</v>
      </c>
      <c r="CB139" s="101">
        <f t="shared" si="222"/>
        <v>0</v>
      </c>
      <c r="CC139" s="101">
        <f t="shared" si="222"/>
        <v>0</v>
      </c>
      <c r="CD139" s="101">
        <f t="shared" si="222"/>
        <v>0</v>
      </c>
      <c r="CE139" s="101">
        <f t="shared" si="222"/>
        <v>0</v>
      </c>
      <c r="CF139" s="101">
        <f t="shared" si="222"/>
        <v>0</v>
      </c>
      <c r="CG139" s="101">
        <f t="shared" si="222"/>
        <v>0</v>
      </c>
      <c r="CH139" s="101">
        <f t="shared" si="222"/>
        <v>0</v>
      </c>
      <c r="CI139" s="101">
        <f t="shared" si="222"/>
        <v>0</v>
      </c>
      <c r="CJ139" s="101">
        <f t="shared" si="222"/>
        <v>0</v>
      </c>
      <c r="CK139" s="101">
        <f t="shared" si="222"/>
        <v>0</v>
      </c>
      <c r="CL139" s="101">
        <f t="shared" si="222"/>
        <v>0</v>
      </c>
      <c r="CM139" s="101">
        <f t="shared" si="222"/>
        <v>0</v>
      </c>
      <c r="CN139" s="101">
        <f t="shared" si="222"/>
        <v>0</v>
      </c>
      <c r="CO139" s="101">
        <f t="shared" si="222"/>
        <v>0</v>
      </c>
      <c r="CP139" s="101">
        <f t="shared" si="222"/>
        <v>0</v>
      </c>
      <c r="CQ139" s="101">
        <f t="shared" si="222"/>
        <v>0</v>
      </c>
      <c r="CR139" s="101">
        <f t="shared" si="222"/>
        <v>0</v>
      </c>
      <c r="CS139" s="101">
        <f t="shared" si="222"/>
        <v>0</v>
      </c>
      <c r="CT139" s="101">
        <f t="shared" si="222"/>
        <v>0</v>
      </c>
      <c r="CU139" s="101">
        <f t="shared" si="222"/>
        <v>0</v>
      </c>
      <c r="CV139" s="101">
        <f t="shared" si="222"/>
        <v>0</v>
      </c>
      <c r="CW139" s="101">
        <f t="shared" si="222"/>
        <v>0</v>
      </c>
      <c r="CX139" s="101">
        <f t="shared" si="222"/>
        <v>0</v>
      </c>
      <c r="CY139" s="101">
        <f t="shared" si="222"/>
        <v>0</v>
      </c>
      <c r="CZ139" s="101">
        <f t="shared" si="222"/>
        <v>0</v>
      </c>
      <c r="DA139" s="101">
        <f t="shared" si="222"/>
        <v>0</v>
      </c>
      <c r="DB139" s="101">
        <f t="shared" si="222"/>
        <v>0</v>
      </c>
      <c r="DC139" s="101">
        <f t="shared" si="222"/>
        <v>0</v>
      </c>
      <c r="DD139" s="101">
        <f t="shared" si="222"/>
        <v>0</v>
      </c>
      <c r="DE139" s="101">
        <f t="shared" si="222"/>
        <v>0</v>
      </c>
      <c r="DF139" s="101">
        <f t="shared" si="222"/>
        <v>0</v>
      </c>
    </row>
    <row r="140" spans="1:5578" ht="18" customHeight="1" x14ac:dyDescent="0.2">
      <c r="A140" s="57"/>
      <c r="B140" s="57"/>
      <c r="C140" s="102"/>
      <c r="D140" s="102"/>
      <c r="E140" s="57" t="s">
        <v>244</v>
      </c>
      <c r="F140" s="265"/>
      <c r="G140" s="268">
        <f>F142/10</f>
        <v>0</v>
      </c>
      <c r="H140" s="269">
        <f>10-G140</f>
        <v>10</v>
      </c>
      <c r="I140" s="265"/>
      <c r="J140" s="265"/>
      <c r="K140" s="265"/>
      <c r="L140" s="265"/>
      <c r="M140" s="265"/>
      <c r="N140" s="265"/>
      <c r="O140" s="271"/>
      <c r="P140" s="265"/>
      <c r="Q140" s="265"/>
      <c r="R140" s="265"/>
      <c r="S140" s="265"/>
      <c r="T140" s="265"/>
      <c r="U140" s="265"/>
      <c r="V140" s="265"/>
      <c r="W140" s="265"/>
      <c r="X140" s="265"/>
      <c r="Y140" s="271"/>
      <c r="Z140" s="265"/>
      <c r="AA140" s="265"/>
      <c r="AB140" s="265"/>
      <c r="AC140" s="265"/>
      <c r="AD140" s="265"/>
      <c r="AE140" s="265"/>
      <c r="AF140" s="265"/>
      <c r="AG140" s="265"/>
      <c r="AH140" s="265"/>
      <c r="AI140" s="271"/>
      <c r="AJ140" s="265"/>
      <c r="AK140" s="265"/>
      <c r="AL140" s="265"/>
      <c r="AM140" s="265"/>
      <c r="AN140" s="265"/>
      <c r="AO140" s="265"/>
      <c r="AP140" s="265"/>
      <c r="AQ140" s="265"/>
      <c r="AR140" s="265"/>
      <c r="AS140" s="271"/>
      <c r="AT140" s="265"/>
      <c r="AU140" s="265"/>
      <c r="AV140" s="265"/>
      <c r="AW140" s="265"/>
      <c r="AX140" s="265"/>
      <c r="AY140" s="265"/>
      <c r="AZ140" s="265"/>
      <c r="BA140" s="265"/>
      <c r="BB140" s="265"/>
      <c r="BC140" s="271"/>
      <c r="BD140" s="265"/>
      <c r="BE140" s="265"/>
      <c r="BF140" s="265"/>
      <c r="BG140" s="265"/>
      <c r="BH140" s="265"/>
      <c r="BI140" s="265"/>
      <c r="BJ140" s="265"/>
      <c r="BK140" s="265"/>
      <c r="BL140" s="265"/>
      <c r="BM140" s="271"/>
      <c r="BN140" s="265"/>
      <c r="BO140" s="265"/>
      <c r="BP140" s="265"/>
      <c r="BQ140" s="265"/>
      <c r="BR140" s="265"/>
      <c r="BS140" s="265"/>
      <c r="BT140" s="265"/>
      <c r="BU140" s="265"/>
      <c r="BV140" s="265"/>
      <c r="BW140" s="271"/>
      <c r="BX140" s="265"/>
      <c r="BY140" s="265"/>
      <c r="BZ140" s="265"/>
      <c r="CA140" s="265"/>
      <c r="CB140" s="265"/>
      <c r="CC140" s="265"/>
      <c r="CD140" s="265"/>
      <c r="CE140" s="265"/>
      <c r="CF140" s="265"/>
      <c r="CG140" s="271"/>
      <c r="CH140" s="265"/>
      <c r="CI140" s="265"/>
      <c r="CJ140" s="265"/>
      <c r="CK140" s="265"/>
      <c r="CL140" s="265"/>
      <c r="CM140" s="265"/>
      <c r="CN140" s="265"/>
      <c r="CO140" s="265"/>
      <c r="CP140" s="265"/>
      <c r="CQ140" s="271"/>
      <c r="CR140" s="265"/>
      <c r="CS140" s="265"/>
      <c r="CT140" s="265"/>
      <c r="CU140" s="265"/>
      <c r="CV140" s="265"/>
      <c r="CW140" s="265"/>
      <c r="CX140" s="265"/>
      <c r="CY140" s="265"/>
      <c r="CZ140" s="265"/>
      <c r="DA140" s="271"/>
      <c r="DB140" s="265"/>
      <c r="DC140" s="265"/>
      <c r="DD140" s="265"/>
      <c r="DE140" s="265"/>
      <c r="DF140" s="265"/>
    </row>
    <row r="141" spans="1:5578" ht="8" customHeight="1" x14ac:dyDescent="0.2">
      <c r="F141" s="218"/>
      <c r="G141" s="218"/>
      <c r="H141" s="218"/>
      <c r="I141" s="218"/>
      <c r="J141" s="218"/>
      <c r="K141" s="267">
        <f>K142/10</f>
        <v>0</v>
      </c>
      <c r="L141" s="283">
        <f t="shared" ref="L141:U141" si="223">L142/10</f>
        <v>0</v>
      </c>
      <c r="M141" s="283">
        <f t="shared" si="223"/>
        <v>0</v>
      </c>
      <c r="N141" s="283">
        <f t="shared" si="223"/>
        <v>0</v>
      </c>
      <c r="O141" s="283">
        <f t="shared" si="223"/>
        <v>0</v>
      </c>
      <c r="P141" s="283">
        <f t="shared" si="223"/>
        <v>0</v>
      </c>
      <c r="Q141" s="283">
        <f t="shared" si="223"/>
        <v>0</v>
      </c>
      <c r="R141" s="283">
        <f t="shared" si="223"/>
        <v>0</v>
      </c>
      <c r="S141" s="283">
        <f t="shared" si="223"/>
        <v>0</v>
      </c>
      <c r="T141" s="283">
        <f t="shared" si="223"/>
        <v>0</v>
      </c>
      <c r="U141" s="267">
        <f t="shared" si="223"/>
        <v>0</v>
      </c>
      <c r="V141" s="283">
        <f t="shared" ref="V141" si="224">V142/10</f>
        <v>0</v>
      </c>
      <c r="W141" s="283">
        <f t="shared" ref="W141" si="225">W142/10</f>
        <v>0</v>
      </c>
      <c r="X141" s="283">
        <f t="shared" ref="X141" si="226">X142/10</f>
        <v>0</v>
      </c>
      <c r="Y141" s="283">
        <f t="shared" ref="Y141" si="227">Y142/10</f>
        <v>0</v>
      </c>
      <c r="Z141" s="283">
        <f t="shared" ref="Z141" si="228">Z142/10</f>
        <v>0</v>
      </c>
      <c r="AA141" s="283">
        <f t="shared" ref="AA141" si="229">AA142/10</f>
        <v>0</v>
      </c>
      <c r="AB141" s="283">
        <f t="shared" ref="AB141" si="230">AB142/10</f>
        <v>0</v>
      </c>
      <c r="AC141" s="283">
        <f t="shared" ref="AC141" si="231">AC142/10</f>
        <v>0</v>
      </c>
      <c r="AD141" s="283">
        <f t="shared" ref="AD141:AE141" si="232">AD142/10</f>
        <v>0</v>
      </c>
      <c r="AE141" s="267">
        <f t="shared" si="232"/>
        <v>0</v>
      </c>
      <c r="AF141" s="283">
        <f t="shared" ref="AF141" si="233">AF142/10</f>
        <v>0</v>
      </c>
      <c r="AG141" s="283">
        <f t="shared" ref="AG141" si="234">AG142/10</f>
        <v>0</v>
      </c>
      <c r="AH141" s="283">
        <f t="shared" ref="AH141" si="235">AH142/10</f>
        <v>0</v>
      </c>
      <c r="AI141" s="283">
        <f t="shared" ref="AI141" si="236">AI142/10</f>
        <v>0</v>
      </c>
      <c r="AJ141" s="283">
        <f t="shared" ref="AJ141" si="237">AJ142/10</f>
        <v>0</v>
      </c>
      <c r="AK141" s="283">
        <f t="shared" ref="AK141" si="238">AK142/10</f>
        <v>0</v>
      </c>
      <c r="AL141" s="283">
        <f t="shared" ref="AL141" si="239">AL142/10</f>
        <v>0</v>
      </c>
      <c r="AM141" s="283">
        <f t="shared" ref="AM141" si="240">AM142/10</f>
        <v>0</v>
      </c>
      <c r="AN141" s="283">
        <f t="shared" ref="AN141:AO141" si="241">AN142/10</f>
        <v>0</v>
      </c>
      <c r="AO141" s="267">
        <f t="shared" si="241"/>
        <v>0</v>
      </c>
      <c r="AP141" s="283">
        <f t="shared" ref="AP141" si="242">AP142/10</f>
        <v>0</v>
      </c>
      <c r="AQ141" s="283">
        <f t="shared" ref="AQ141" si="243">AQ142/10</f>
        <v>0</v>
      </c>
      <c r="AR141" s="283">
        <f t="shared" ref="AR141" si="244">AR142/10</f>
        <v>0</v>
      </c>
      <c r="AS141" s="283">
        <f t="shared" ref="AS141" si="245">AS142/10</f>
        <v>0</v>
      </c>
      <c r="AT141" s="283">
        <f t="shared" ref="AT141" si="246">AT142/10</f>
        <v>0</v>
      </c>
      <c r="AU141" s="283">
        <f t="shared" ref="AU141" si="247">AU142/10</f>
        <v>0</v>
      </c>
      <c r="AV141" s="283">
        <f t="shared" ref="AV141" si="248">AV142/10</f>
        <v>0</v>
      </c>
      <c r="AW141" s="283">
        <f t="shared" ref="AW141" si="249">AW142/10</f>
        <v>0</v>
      </c>
      <c r="AX141" s="283">
        <f t="shared" ref="AX141" si="250">AX142/10</f>
        <v>0</v>
      </c>
      <c r="AY141" s="267">
        <f t="shared" ref="AY141" si="251">AY142/10</f>
        <v>0</v>
      </c>
      <c r="AZ141" s="283">
        <f t="shared" ref="AZ141" si="252">AZ142/10</f>
        <v>0</v>
      </c>
      <c r="BA141" s="283">
        <f t="shared" ref="BA141" si="253">BA142/10</f>
        <v>0</v>
      </c>
      <c r="BB141" s="283">
        <f t="shared" ref="BB141" si="254">BB142/10</f>
        <v>0</v>
      </c>
      <c r="BC141" s="283">
        <f t="shared" ref="BC141" si="255">BC142/10</f>
        <v>0</v>
      </c>
      <c r="BD141" s="283">
        <f t="shared" ref="BD141" si="256">BD142/10</f>
        <v>0</v>
      </c>
      <c r="BE141" s="283">
        <f t="shared" ref="BE141" si="257">BE142/10</f>
        <v>0</v>
      </c>
      <c r="BF141" s="283">
        <f t="shared" ref="BF141" si="258">BF142/10</f>
        <v>0</v>
      </c>
      <c r="BG141" s="283">
        <f t="shared" ref="BG141" si="259">BG142/10</f>
        <v>0</v>
      </c>
      <c r="BH141" s="283">
        <f t="shared" ref="BH141" si="260">BH142/10</f>
        <v>0</v>
      </c>
      <c r="BI141" s="267">
        <f t="shared" ref="BI141" si="261">BI142/10</f>
        <v>0</v>
      </c>
      <c r="BJ141" s="283">
        <f t="shared" ref="BJ141" si="262">BJ142/10</f>
        <v>0</v>
      </c>
      <c r="BK141" s="283">
        <f t="shared" ref="BK141" si="263">BK142/10</f>
        <v>0</v>
      </c>
      <c r="BL141" s="283">
        <f t="shared" ref="BL141" si="264">BL142/10</f>
        <v>0</v>
      </c>
      <c r="BM141" s="283">
        <f t="shared" ref="BM141" si="265">BM142/10</f>
        <v>0</v>
      </c>
      <c r="BN141" s="283">
        <f t="shared" ref="BN141" si="266">BN142/10</f>
        <v>0</v>
      </c>
      <c r="BO141" s="283">
        <f t="shared" ref="BO141" si="267">BO142/10</f>
        <v>0</v>
      </c>
      <c r="BP141" s="283">
        <f t="shared" ref="BP141" si="268">BP142/10</f>
        <v>0</v>
      </c>
      <c r="BQ141" s="283">
        <f t="shared" ref="BQ141" si="269">BQ142/10</f>
        <v>0</v>
      </c>
      <c r="BR141" s="283">
        <f t="shared" ref="BR141:BS141" si="270">BR142/10</f>
        <v>0</v>
      </c>
      <c r="BS141" s="267">
        <f t="shared" si="270"/>
        <v>0</v>
      </c>
      <c r="BT141" s="283">
        <f t="shared" ref="BT141" si="271">BT142/10</f>
        <v>0</v>
      </c>
      <c r="BU141" s="283">
        <f t="shared" ref="BU141" si="272">BU142/10</f>
        <v>0</v>
      </c>
      <c r="BV141" s="283">
        <f t="shared" ref="BV141" si="273">BV142/10</f>
        <v>0</v>
      </c>
      <c r="BW141" s="283">
        <f t="shared" ref="BW141" si="274">BW142/10</f>
        <v>0</v>
      </c>
      <c r="BX141" s="283">
        <f t="shared" ref="BX141" si="275">BX142/10</f>
        <v>0</v>
      </c>
      <c r="BY141" s="283">
        <f t="shared" ref="BY141" si="276">BY142/10</f>
        <v>0</v>
      </c>
      <c r="BZ141" s="283">
        <f t="shared" ref="BZ141" si="277">BZ142/10</f>
        <v>0</v>
      </c>
      <c r="CA141" s="283">
        <f t="shared" ref="CA141" si="278">CA142/10</f>
        <v>0</v>
      </c>
      <c r="CB141" s="283">
        <f t="shared" ref="CB141" si="279">CB142/10</f>
        <v>0</v>
      </c>
      <c r="CC141" s="267">
        <f t="shared" ref="CC141" si="280">CC142/10</f>
        <v>0</v>
      </c>
      <c r="CD141" s="283">
        <f t="shared" ref="CD141" si="281">CD142/10</f>
        <v>0</v>
      </c>
      <c r="CE141" s="283">
        <f t="shared" ref="CE141" si="282">CE142/10</f>
        <v>0</v>
      </c>
      <c r="CF141" s="283">
        <f t="shared" ref="CF141" si="283">CF142/10</f>
        <v>0</v>
      </c>
      <c r="CG141" s="283">
        <f t="shared" ref="CG141" si="284">CG142/10</f>
        <v>0</v>
      </c>
      <c r="CH141" s="283">
        <f t="shared" ref="CH141" si="285">CH142/10</f>
        <v>0</v>
      </c>
      <c r="CI141" s="283">
        <f t="shared" ref="CI141" si="286">CI142/10</f>
        <v>0</v>
      </c>
      <c r="CJ141" s="283">
        <f t="shared" ref="CJ141" si="287">CJ142/10</f>
        <v>0</v>
      </c>
      <c r="CK141" s="283">
        <f t="shared" ref="CK141" si="288">CK142/10</f>
        <v>0</v>
      </c>
      <c r="CL141" s="283">
        <f t="shared" ref="CL141" si="289">CL142/10</f>
        <v>0</v>
      </c>
      <c r="CM141" s="267">
        <f t="shared" ref="CM141" si="290">CM142/10</f>
        <v>0</v>
      </c>
      <c r="CN141" s="283">
        <f t="shared" ref="CN141" si="291">CN142/10</f>
        <v>0</v>
      </c>
      <c r="CO141" s="283">
        <f t="shared" ref="CO141" si="292">CO142/10</f>
        <v>0</v>
      </c>
      <c r="CP141" s="283">
        <f t="shared" ref="CP141" si="293">CP142/10</f>
        <v>0</v>
      </c>
      <c r="CQ141" s="283">
        <f t="shared" ref="CQ141" si="294">CQ142/10</f>
        <v>0</v>
      </c>
      <c r="CR141" s="283">
        <f t="shared" ref="CR141" si="295">CR142/10</f>
        <v>0</v>
      </c>
      <c r="CS141" s="283">
        <f t="shared" ref="CS141" si="296">CS142/10</f>
        <v>0</v>
      </c>
      <c r="CT141" s="283">
        <f t="shared" ref="CT141" si="297">CT142/10</f>
        <v>0</v>
      </c>
      <c r="CU141" s="283">
        <f t="shared" ref="CU141" si="298">CU142/10</f>
        <v>0</v>
      </c>
      <c r="CV141" s="283">
        <f t="shared" ref="CV141" si="299">CV142/10</f>
        <v>0</v>
      </c>
      <c r="CW141" s="267">
        <f t="shared" ref="CW141" si="300">CW142/10</f>
        <v>0</v>
      </c>
      <c r="CX141" s="283">
        <f t="shared" ref="CX141" si="301">CX142/10</f>
        <v>0</v>
      </c>
      <c r="CY141" s="283">
        <f t="shared" ref="CY141" si="302">CY142/10</f>
        <v>0</v>
      </c>
      <c r="CZ141" s="283">
        <f t="shared" ref="CZ141" si="303">CZ142/10</f>
        <v>0</v>
      </c>
      <c r="DA141" s="283">
        <f t="shared" ref="DA141" si="304">DA142/10</f>
        <v>0</v>
      </c>
      <c r="DB141" s="283">
        <f t="shared" ref="DB141" si="305">DB142/10</f>
        <v>0</v>
      </c>
      <c r="DC141" s="283">
        <f t="shared" ref="DC141" si="306">DC142/10</f>
        <v>0</v>
      </c>
      <c r="DD141" s="283">
        <f t="shared" ref="DD141" si="307">DD142/10</f>
        <v>0</v>
      </c>
      <c r="DE141" s="283">
        <f t="shared" ref="DE141" si="308">DE142/10</f>
        <v>0</v>
      </c>
      <c r="DF141" s="283">
        <f t="shared" ref="DF141" si="309">DF142/10</f>
        <v>0</v>
      </c>
    </row>
    <row r="142" spans="1:5578" ht="7" customHeight="1" x14ac:dyDescent="0.2">
      <c r="F142" s="218">
        <f>I139*100/$F$139</f>
        <v>0</v>
      </c>
      <c r="G142" s="218"/>
      <c r="H142" s="218"/>
      <c r="I142" s="218"/>
      <c r="J142" s="218"/>
      <c r="K142" s="267">
        <f>K139*100/$F$139</f>
        <v>0</v>
      </c>
      <c r="L142" s="267">
        <f t="shared" ref="L142:U142" si="310">L139*100/$F$139</f>
        <v>0</v>
      </c>
      <c r="M142" s="267">
        <f t="shared" si="310"/>
        <v>0</v>
      </c>
      <c r="N142" s="267">
        <f t="shared" si="310"/>
        <v>0</v>
      </c>
      <c r="O142" s="267">
        <f t="shared" si="310"/>
        <v>0</v>
      </c>
      <c r="P142" s="267">
        <f t="shared" si="310"/>
        <v>0</v>
      </c>
      <c r="Q142" s="267">
        <f t="shared" si="310"/>
        <v>0</v>
      </c>
      <c r="R142" s="267">
        <f t="shared" si="310"/>
        <v>0</v>
      </c>
      <c r="S142" s="267">
        <f t="shared" si="310"/>
        <v>0</v>
      </c>
      <c r="T142" s="267">
        <f t="shared" si="310"/>
        <v>0</v>
      </c>
      <c r="U142" s="267">
        <f t="shared" si="310"/>
        <v>0</v>
      </c>
      <c r="V142" s="267">
        <f t="shared" ref="V142:AY142" si="311">V139*100/$F$139</f>
        <v>0</v>
      </c>
      <c r="W142" s="267">
        <f t="shared" si="311"/>
        <v>0</v>
      </c>
      <c r="X142" s="267">
        <f t="shared" si="311"/>
        <v>0</v>
      </c>
      <c r="Y142" s="267">
        <f t="shared" si="311"/>
        <v>0</v>
      </c>
      <c r="Z142" s="267">
        <f t="shared" si="311"/>
        <v>0</v>
      </c>
      <c r="AA142" s="267">
        <f t="shared" si="311"/>
        <v>0</v>
      </c>
      <c r="AB142" s="267">
        <f t="shared" si="311"/>
        <v>0</v>
      </c>
      <c r="AC142" s="267">
        <f t="shared" si="311"/>
        <v>0</v>
      </c>
      <c r="AD142" s="267">
        <f t="shared" si="311"/>
        <v>0</v>
      </c>
      <c r="AE142" s="267">
        <f t="shared" si="311"/>
        <v>0</v>
      </c>
      <c r="AF142" s="267">
        <f t="shared" si="311"/>
        <v>0</v>
      </c>
      <c r="AG142" s="267">
        <f t="shared" si="311"/>
        <v>0</v>
      </c>
      <c r="AH142" s="267">
        <f t="shared" si="311"/>
        <v>0</v>
      </c>
      <c r="AI142" s="267">
        <f t="shared" si="311"/>
        <v>0</v>
      </c>
      <c r="AJ142" s="267">
        <f t="shared" si="311"/>
        <v>0</v>
      </c>
      <c r="AK142" s="267">
        <f t="shared" si="311"/>
        <v>0</v>
      </c>
      <c r="AL142" s="267">
        <f t="shared" si="311"/>
        <v>0</v>
      </c>
      <c r="AM142" s="267">
        <f t="shared" si="311"/>
        <v>0</v>
      </c>
      <c r="AN142" s="267">
        <f t="shared" si="311"/>
        <v>0</v>
      </c>
      <c r="AO142" s="267">
        <f t="shared" si="311"/>
        <v>0</v>
      </c>
      <c r="AP142" s="267">
        <f t="shared" si="311"/>
        <v>0</v>
      </c>
      <c r="AQ142" s="267">
        <f t="shared" si="311"/>
        <v>0</v>
      </c>
      <c r="AR142" s="267">
        <f t="shared" si="311"/>
        <v>0</v>
      </c>
      <c r="AS142" s="267">
        <f t="shared" si="311"/>
        <v>0</v>
      </c>
      <c r="AT142" s="267">
        <f t="shared" si="311"/>
        <v>0</v>
      </c>
      <c r="AU142" s="267">
        <f t="shared" si="311"/>
        <v>0</v>
      </c>
      <c r="AV142" s="267">
        <f t="shared" si="311"/>
        <v>0</v>
      </c>
      <c r="AW142" s="267">
        <f t="shared" si="311"/>
        <v>0</v>
      </c>
      <c r="AX142" s="267">
        <f t="shared" si="311"/>
        <v>0</v>
      </c>
      <c r="AY142" s="267">
        <f t="shared" si="311"/>
        <v>0</v>
      </c>
      <c r="AZ142" s="267">
        <f t="shared" ref="AZ142:CV142" si="312">AZ139*100/$F$139</f>
        <v>0</v>
      </c>
      <c r="BA142" s="267">
        <f t="shared" si="312"/>
        <v>0</v>
      </c>
      <c r="BB142" s="267">
        <f t="shared" si="312"/>
        <v>0</v>
      </c>
      <c r="BC142" s="267">
        <f t="shared" si="312"/>
        <v>0</v>
      </c>
      <c r="BD142" s="267">
        <f t="shared" si="312"/>
        <v>0</v>
      </c>
      <c r="BE142" s="267">
        <f t="shared" si="312"/>
        <v>0</v>
      </c>
      <c r="BF142" s="267">
        <f t="shared" si="312"/>
        <v>0</v>
      </c>
      <c r="BG142" s="267">
        <f t="shared" si="312"/>
        <v>0</v>
      </c>
      <c r="BH142" s="267">
        <f t="shared" si="312"/>
        <v>0</v>
      </c>
      <c r="BI142" s="267">
        <f t="shared" si="312"/>
        <v>0</v>
      </c>
      <c r="BJ142" s="267">
        <f t="shared" si="312"/>
        <v>0</v>
      </c>
      <c r="BK142" s="267">
        <f t="shared" si="312"/>
        <v>0</v>
      </c>
      <c r="BL142" s="267">
        <f t="shared" si="312"/>
        <v>0</v>
      </c>
      <c r="BM142" s="267">
        <f t="shared" si="312"/>
        <v>0</v>
      </c>
      <c r="BN142" s="267">
        <f t="shared" si="312"/>
        <v>0</v>
      </c>
      <c r="BO142" s="267">
        <f t="shared" si="312"/>
        <v>0</v>
      </c>
      <c r="BP142" s="267">
        <f t="shared" si="312"/>
        <v>0</v>
      </c>
      <c r="BQ142" s="267">
        <f t="shared" si="312"/>
        <v>0</v>
      </c>
      <c r="BR142" s="267">
        <f t="shared" si="312"/>
        <v>0</v>
      </c>
      <c r="BS142" s="267">
        <f t="shared" si="312"/>
        <v>0</v>
      </c>
      <c r="BT142" s="267">
        <f t="shared" si="312"/>
        <v>0</v>
      </c>
      <c r="BU142" s="267">
        <f t="shared" si="312"/>
        <v>0</v>
      </c>
      <c r="BV142" s="267">
        <f t="shared" si="312"/>
        <v>0</v>
      </c>
      <c r="BW142" s="267">
        <f t="shared" si="312"/>
        <v>0</v>
      </c>
      <c r="BX142" s="267">
        <f t="shared" si="312"/>
        <v>0</v>
      </c>
      <c r="BY142" s="267">
        <f t="shared" si="312"/>
        <v>0</v>
      </c>
      <c r="BZ142" s="267">
        <f t="shared" si="312"/>
        <v>0</v>
      </c>
      <c r="CA142" s="267">
        <f t="shared" si="312"/>
        <v>0</v>
      </c>
      <c r="CB142" s="267">
        <f t="shared" si="312"/>
        <v>0</v>
      </c>
      <c r="CC142" s="267">
        <f t="shared" si="312"/>
        <v>0</v>
      </c>
      <c r="CD142" s="267">
        <f t="shared" si="312"/>
        <v>0</v>
      </c>
      <c r="CE142" s="267">
        <f t="shared" si="312"/>
        <v>0</v>
      </c>
      <c r="CF142" s="267">
        <f t="shared" si="312"/>
        <v>0</v>
      </c>
      <c r="CG142" s="267">
        <f t="shared" si="312"/>
        <v>0</v>
      </c>
      <c r="CH142" s="267">
        <f t="shared" si="312"/>
        <v>0</v>
      </c>
      <c r="CI142" s="267">
        <f t="shared" si="312"/>
        <v>0</v>
      </c>
      <c r="CJ142" s="267">
        <f t="shared" si="312"/>
        <v>0</v>
      </c>
      <c r="CK142" s="267">
        <f t="shared" si="312"/>
        <v>0</v>
      </c>
      <c r="CL142" s="267">
        <f t="shared" si="312"/>
        <v>0</v>
      </c>
      <c r="CM142" s="267">
        <f t="shared" si="312"/>
        <v>0</v>
      </c>
      <c r="CN142" s="267">
        <f t="shared" si="312"/>
        <v>0</v>
      </c>
      <c r="CO142" s="267">
        <f t="shared" si="312"/>
        <v>0</v>
      </c>
      <c r="CP142" s="267">
        <f t="shared" si="312"/>
        <v>0</v>
      </c>
      <c r="CQ142" s="267">
        <f t="shared" si="312"/>
        <v>0</v>
      </c>
      <c r="CR142" s="267">
        <f t="shared" si="312"/>
        <v>0</v>
      </c>
      <c r="CS142" s="267">
        <f t="shared" si="312"/>
        <v>0</v>
      </c>
      <c r="CT142" s="267">
        <f t="shared" si="312"/>
        <v>0</v>
      </c>
      <c r="CU142" s="267">
        <f t="shared" si="312"/>
        <v>0</v>
      </c>
      <c r="CV142" s="267">
        <f t="shared" si="312"/>
        <v>0</v>
      </c>
      <c r="CW142" s="267">
        <f t="shared" ref="CW142:DF142" si="313">CW139*100/$F$139</f>
        <v>0</v>
      </c>
      <c r="CX142" s="267">
        <f t="shared" si="313"/>
        <v>0</v>
      </c>
      <c r="CY142" s="267">
        <f t="shared" si="313"/>
        <v>0</v>
      </c>
      <c r="CZ142" s="267">
        <f t="shared" si="313"/>
        <v>0</v>
      </c>
      <c r="DA142" s="267">
        <f t="shared" si="313"/>
        <v>0</v>
      </c>
      <c r="DB142" s="267">
        <f t="shared" si="313"/>
        <v>0</v>
      </c>
      <c r="DC142" s="267">
        <f t="shared" si="313"/>
        <v>0</v>
      </c>
      <c r="DD142" s="267">
        <f t="shared" si="313"/>
        <v>0</v>
      </c>
      <c r="DE142" s="267">
        <f t="shared" si="313"/>
        <v>0</v>
      </c>
      <c r="DF142" s="267">
        <f t="shared" si="313"/>
        <v>0</v>
      </c>
    </row>
    <row r="143" spans="1:5578" x14ac:dyDescent="0.2">
      <c r="A143" s="57"/>
      <c r="B143" s="57"/>
      <c r="C143" s="57"/>
      <c r="D143" s="57"/>
      <c r="E143" s="270"/>
      <c r="F143" s="57"/>
      <c r="G143" s="57"/>
      <c r="H143" s="57"/>
      <c r="I143" s="57"/>
      <c r="J143" s="57"/>
      <c r="Y143" s="85"/>
      <c r="AI143" s="85"/>
      <c r="AS143" s="85"/>
      <c r="BC143" s="85"/>
      <c r="BM143" s="85"/>
      <c r="BW143" s="85"/>
      <c r="CG143" s="85"/>
      <c r="CQ143" s="85"/>
      <c r="DA143" s="85"/>
    </row>
    <row r="144" spans="1:5578" ht="129" customHeight="1" x14ac:dyDescent="0.2">
      <c r="A144" s="57"/>
      <c r="B144" s="57"/>
      <c r="C144" s="57"/>
      <c r="D144" s="57"/>
      <c r="E144" s="397" t="s">
        <v>292</v>
      </c>
      <c r="F144" s="136">
        <f>F120+F121+F124+F127+F134+F136</f>
        <v>1500</v>
      </c>
      <c r="G144" s="137">
        <f>G145/10</f>
        <v>0</v>
      </c>
      <c r="H144" s="137">
        <f>10-G144</f>
        <v>10</v>
      </c>
      <c r="I144" s="136">
        <f>I120+I121+I124+I127+I135+I134+I136</f>
        <v>0</v>
      </c>
      <c r="J144" s="144"/>
      <c r="Y144" s="85"/>
      <c r="AI144" s="85"/>
      <c r="AS144" s="85"/>
      <c r="BC144" s="85"/>
      <c r="BM144" s="85"/>
      <c r="BW144" s="85"/>
      <c r="CG144" s="85"/>
      <c r="CQ144" s="85"/>
      <c r="DA144" s="85"/>
    </row>
    <row r="145" spans="1:105" ht="18" customHeight="1" x14ac:dyDescent="0.2">
      <c r="A145" s="57"/>
      <c r="B145" s="57"/>
      <c r="C145" s="57"/>
      <c r="D145" s="57"/>
      <c r="E145" s="57"/>
      <c r="F145" s="137"/>
      <c r="G145" s="136">
        <f>I144*100/F144</f>
        <v>0</v>
      </c>
      <c r="H145" s="136">
        <f>10-G145</f>
        <v>10</v>
      </c>
      <c r="I145" s="137"/>
      <c r="J145" s="144"/>
      <c r="Y145" s="85"/>
      <c r="AI145" s="85"/>
      <c r="AS145" s="85"/>
      <c r="BC145" s="85"/>
      <c r="BM145" s="85"/>
      <c r="BW145" s="85"/>
      <c r="CG145" s="85"/>
      <c r="CQ145" s="85"/>
      <c r="DA145" s="85"/>
    </row>
    <row r="146" spans="1:105" ht="144" customHeight="1" x14ac:dyDescent="0.2">
      <c r="A146" s="57"/>
      <c r="B146" s="57"/>
      <c r="C146" s="57"/>
      <c r="D146" s="57"/>
      <c r="E146" s="399" t="s">
        <v>293</v>
      </c>
      <c r="F146" s="136">
        <f>F122+F126+F131+F132+F133+F129+F130+F125</f>
        <v>1225</v>
      </c>
      <c r="G146" s="137">
        <f>G147/10</f>
        <v>0</v>
      </c>
      <c r="H146" s="137">
        <f>10-G146</f>
        <v>10</v>
      </c>
      <c r="I146" s="136">
        <f>I122+I126+I131+I132+I133+I129+I130+I125</f>
        <v>0</v>
      </c>
      <c r="J146" s="144"/>
      <c r="Y146" s="85"/>
      <c r="AI146" s="85"/>
      <c r="AS146" s="85"/>
      <c r="BC146" s="85"/>
      <c r="BM146" s="85"/>
      <c r="BW146" s="85"/>
      <c r="CG146" s="85"/>
      <c r="CQ146" s="85"/>
      <c r="DA146" s="85"/>
    </row>
    <row r="147" spans="1:105" ht="13" customHeight="1" x14ac:dyDescent="0.2">
      <c r="A147" s="57"/>
      <c r="B147" s="57"/>
      <c r="C147" s="57"/>
      <c r="D147" s="57"/>
      <c r="E147" s="57"/>
      <c r="F147" s="137"/>
      <c r="G147" s="136">
        <f>I146*100/F146</f>
        <v>0</v>
      </c>
      <c r="H147" s="136">
        <f>10-G147</f>
        <v>10</v>
      </c>
      <c r="I147" s="137"/>
      <c r="J147" s="144"/>
      <c r="Y147" s="85"/>
      <c r="AI147" s="85"/>
      <c r="AS147" s="85"/>
      <c r="BC147" s="85"/>
      <c r="BM147" s="85"/>
      <c r="BW147" s="85"/>
      <c r="CG147" s="85"/>
      <c r="CQ147" s="85"/>
      <c r="DA147" s="85"/>
    </row>
    <row r="148" spans="1:105" hidden="1" x14ac:dyDescent="0.2">
      <c r="C148" s="59" t="s">
        <v>78</v>
      </c>
      <c r="F148" s="138" t="s">
        <v>78</v>
      </c>
      <c r="G148" s="138"/>
      <c r="H148" s="138"/>
      <c r="I148" s="138"/>
      <c r="J148" s="145"/>
      <c r="Y148" s="85"/>
      <c r="AI148" s="85"/>
      <c r="AS148" s="85"/>
      <c r="BC148" s="85"/>
      <c r="BM148" s="85"/>
      <c r="BW148" s="85"/>
      <c r="CG148" s="85"/>
      <c r="CQ148" s="85"/>
      <c r="DA148" s="85"/>
    </row>
    <row r="149" spans="1:105" hidden="1" x14ac:dyDescent="0.2">
      <c r="C149" s="59" t="s">
        <v>173</v>
      </c>
      <c r="F149" s="139" t="s">
        <v>182</v>
      </c>
      <c r="G149" s="140">
        <v>3</v>
      </c>
      <c r="H149" s="138"/>
      <c r="I149" s="138"/>
      <c r="J149" s="145"/>
      <c r="Y149" s="85"/>
      <c r="AI149" s="85"/>
      <c r="AS149" s="85"/>
      <c r="BC149" s="85"/>
      <c r="BM149" s="85"/>
      <c r="BW149" s="85"/>
      <c r="CG149" s="85"/>
      <c r="CQ149" s="85"/>
      <c r="DA149" s="85"/>
    </row>
    <row r="150" spans="1:105" hidden="1" x14ac:dyDescent="0.2">
      <c r="C150" s="59" t="s">
        <v>174</v>
      </c>
      <c r="F150" s="139" t="s">
        <v>183</v>
      </c>
      <c r="G150" s="140">
        <v>2</v>
      </c>
      <c r="H150" s="138"/>
      <c r="I150" s="138"/>
      <c r="J150" s="145"/>
      <c r="Y150" s="85"/>
      <c r="AI150" s="85"/>
      <c r="AS150" s="85"/>
      <c r="BC150" s="85"/>
      <c r="BM150" s="85"/>
      <c r="BW150" s="85"/>
      <c r="CG150" s="85"/>
      <c r="CQ150" s="85"/>
      <c r="DA150" s="85"/>
    </row>
    <row r="151" spans="1:105" ht="32" hidden="1" x14ac:dyDescent="0.2">
      <c r="C151" s="59" t="s">
        <v>175</v>
      </c>
      <c r="F151" s="139" t="s">
        <v>178</v>
      </c>
      <c r="G151" s="140">
        <v>1</v>
      </c>
      <c r="H151" s="138"/>
      <c r="I151" s="138"/>
      <c r="J151" s="145"/>
      <c r="Y151" s="85"/>
      <c r="AI151" s="85"/>
      <c r="AS151" s="85"/>
      <c r="BC151" s="85"/>
      <c r="BM151" s="85"/>
      <c r="BW151" s="85"/>
      <c r="CG151" s="85"/>
      <c r="CQ151" s="85"/>
      <c r="DA151" s="85"/>
    </row>
    <row r="152" spans="1:105" ht="32" hidden="1" x14ac:dyDescent="0.2">
      <c r="C152" s="59" t="s">
        <v>176</v>
      </c>
      <c r="F152" s="139" t="s">
        <v>179</v>
      </c>
      <c r="G152" s="140">
        <v>0.5</v>
      </c>
      <c r="H152" s="138"/>
      <c r="I152" s="138"/>
      <c r="J152" s="145"/>
      <c r="Y152" s="85"/>
      <c r="AI152" s="85"/>
      <c r="AS152" s="85"/>
      <c r="BC152" s="85"/>
      <c r="BM152" s="85"/>
      <c r="BW152" s="85"/>
      <c r="CG152" s="85"/>
      <c r="CQ152" s="85"/>
      <c r="DA152" s="85"/>
    </row>
    <row r="153" spans="1:105" hidden="1" x14ac:dyDescent="0.2">
      <c r="C153" s="59" t="s">
        <v>177</v>
      </c>
      <c r="F153" s="139" t="s">
        <v>180</v>
      </c>
      <c r="G153" s="140">
        <v>0.25</v>
      </c>
      <c r="H153" s="138"/>
      <c r="I153" s="138"/>
      <c r="J153" s="145"/>
      <c r="Y153" s="85"/>
      <c r="AI153" s="85"/>
      <c r="AS153" s="85"/>
      <c r="BC153" s="85"/>
      <c r="BM153" s="85"/>
      <c r="BW153" s="85"/>
      <c r="CG153" s="85"/>
      <c r="CQ153" s="85"/>
      <c r="DA153" s="85"/>
    </row>
    <row r="154" spans="1:105" hidden="1" x14ac:dyDescent="0.2">
      <c r="F154" s="139" t="s">
        <v>181</v>
      </c>
      <c r="G154" s="140">
        <v>0</v>
      </c>
      <c r="H154" s="138"/>
      <c r="I154" s="138"/>
      <c r="J154" s="145"/>
      <c r="Y154" s="85"/>
      <c r="AI154" s="85"/>
      <c r="AS154" s="85"/>
      <c r="BC154" s="85"/>
      <c r="BM154" s="85"/>
      <c r="BW154" s="85"/>
      <c r="CG154" s="85"/>
      <c r="CQ154" s="85"/>
      <c r="DA154" s="85"/>
    </row>
    <row r="155" spans="1:105" ht="144" customHeight="1" x14ac:dyDescent="0.2">
      <c r="A155" s="57"/>
      <c r="B155" s="57"/>
      <c r="C155" s="57"/>
      <c r="D155" s="57"/>
      <c r="E155" s="134" t="s">
        <v>297</v>
      </c>
      <c r="F155" s="136">
        <f>F144+F146</f>
        <v>2725</v>
      </c>
      <c r="G155" s="137">
        <f>G156/10</f>
        <v>0</v>
      </c>
      <c r="H155" s="137">
        <f>10-G155</f>
        <v>10</v>
      </c>
      <c r="I155" s="136">
        <f>I144+I146</f>
        <v>0</v>
      </c>
      <c r="J155" s="144"/>
      <c r="Y155" s="85"/>
      <c r="AI155" s="85"/>
      <c r="AS155" s="85"/>
      <c r="BC155" s="85"/>
      <c r="BM155" s="85"/>
      <c r="BW155" s="85"/>
      <c r="CG155" s="85"/>
      <c r="CQ155" s="85"/>
      <c r="DA155" s="85"/>
    </row>
    <row r="156" spans="1:105" x14ac:dyDescent="0.2">
      <c r="G156" s="135">
        <f>I155*100/F155</f>
        <v>0</v>
      </c>
      <c r="H156" s="135">
        <f>10-G156</f>
        <v>10</v>
      </c>
      <c r="Y156" s="85"/>
      <c r="AI156" s="85"/>
      <c r="AS156" s="85"/>
      <c r="BC156" s="85"/>
      <c r="BM156" s="85"/>
      <c r="BW156" s="85"/>
      <c r="CG156" s="85"/>
      <c r="CQ156" s="85"/>
      <c r="DA156" s="85"/>
    </row>
    <row r="157" spans="1:105" x14ac:dyDescent="0.2">
      <c r="Y157" s="85"/>
      <c r="AI157" s="85"/>
      <c r="AS157" s="85"/>
      <c r="BC157" s="85"/>
      <c r="BM157" s="85"/>
      <c r="BW157" s="85"/>
      <c r="CG157" s="85"/>
      <c r="CQ157" s="85"/>
      <c r="DA157" s="85"/>
    </row>
    <row r="158" spans="1:105" x14ac:dyDescent="0.2">
      <c r="Y158" s="85"/>
      <c r="AI158" s="85"/>
      <c r="AS158" s="85"/>
      <c r="BC158" s="85"/>
      <c r="BM158" s="85"/>
      <c r="BW158" s="85"/>
      <c r="CG158" s="85"/>
      <c r="CQ158" s="85"/>
      <c r="DA158" s="85"/>
    </row>
    <row r="159" spans="1:105" hidden="1" x14ac:dyDescent="0.2">
      <c r="C159" s="110" t="s">
        <v>242</v>
      </c>
      <c r="Y159" s="85"/>
      <c r="AI159" s="85"/>
      <c r="AS159" s="85"/>
      <c r="BC159" s="85"/>
      <c r="BM159" s="85"/>
      <c r="BW159" s="85"/>
      <c r="CG159" s="85"/>
      <c r="CQ159" s="85"/>
      <c r="DA159" s="85"/>
    </row>
    <row r="160" spans="1:105" hidden="1" x14ac:dyDescent="0.2">
      <c r="C160" s="110">
        <v>1</v>
      </c>
      <c r="Y160" s="85"/>
      <c r="AI160" s="85"/>
      <c r="AS160" s="85"/>
      <c r="BC160" s="85"/>
      <c r="BM160" s="85"/>
      <c r="BW160" s="85"/>
      <c r="CG160" s="85"/>
      <c r="CQ160" s="85"/>
      <c r="DA160" s="85"/>
    </row>
    <row r="161" spans="2:105" hidden="1" x14ac:dyDescent="0.2">
      <c r="C161" s="110">
        <v>2</v>
      </c>
      <c r="Y161" s="85"/>
      <c r="AI161" s="85"/>
      <c r="AS161" s="85"/>
      <c r="BC161" s="85"/>
      <c r="BM161" s="85"/>
      <c r="BW161" s="85"/>
      <c r="CG161" s="85"/>
      <c r="CQ161" s="85"/>
      <c r="DA161" s="85"/>
    </row>
    <row r="162" spans="2:105" hidden="1" x14ac:dyDescent="0.2">
      <c r="C162" s="110">
        <v>3</v>
      </c>
      <c r="Y162" s="85"/>
      <c r="AI162" s="85"/>
      <c r="AS162" s="85"/>
      <c r="BC162" s="85"/>
      <c r="BM162" s="85"/>
      <c r="BW162" s="85"/>
      <c r="CG162" s="85"/>
      <c r="CQ162" s="85"/>
      <c r="DA162" s="85"/>
    </row>
    <row r="163" spans="2:105" hidden="1" x14ac:dyDescent="0.2">
      <c r="C163" s="110">
        <v>4</v>
      </c>
      <c r="Y163" s="85"/>
      <c r="AI163" s="85"/>
      <c r="AS163" s="85"/>
      <c r="BC163" s="85"/>
      <c r="BM163" s="85"/>
      <c r="BW163" s="85"/>
      <c r="CG163" s="85"/>
      <c r="CQ163" s="85"/>
      <c r="DA163" s="85"/>
    </row>
    <row r="164" spans="2:105" hidden="1" x14ac:dyDescent="0.2">
      <c r="C164" s="110" t="s">
        <v>203</v>
      </c>
      <c r="Y164" s="85"/>
      <c r="AI164" s="85"/>
      <c r="AS164" s="85"/>
      <c r="BC164" s="85"/>
      <c r="BM164" s="85"/>
      <c r="BW164" s="85"/>
      <c r="CG164" s="85"/>
      <c r="CQ164" s="85"/>
      <c r="DA164" s="85"/>
    </row>
    <row r="165" spans="2:105" hidden="1" x14ac:dyDescent="0.2">
      <c r="Y165" s="85"/>
      <c r="AI165" s="85"/>
      <c r="AS165" s="85"/>
      <c r="BC165" s="85"/>
      <c r="BM165" s="85"/>
      <c r="BW165" s="85"/>
      <c r="CG165" s="85"/>
      <c r="CQ165" s="85"/>
      <c r="DA165" s="85"/>
    </row>
    <row r="166" spans="2:105" ht="19" hidden="1" x14ac:dyDescent="0.2">
      <c r="C166" s="110" t="s">
        <v>243</v>
      </c>
      <c r="Y166" s="85"/>
      <c r="AI166" s="85"/>
      <c r="AS166" s="85"/>
      <c r="BC166" s="85"/>
      <c r="BM166" s="85"/>
      <c r="BW166" s="85"/>
      <c r="CG166" s="85"/>
      <c r="CQ166" s="85"/>
      <c r="DA166" s="85"/>
    </row>
    <row r="167" spans="2:105" ht="16" hidden="1" customHeight="1" x14ac:dyDescent="0.2">
      <c r="Y167" s="85"/>
      <c r="AI167" s="85"/>
      <c r="AS167" s="85"/>
      <c r="BC167" s="85"/>
      <c r="BM167" s="85"/>
      <c r="BW167" s="85"/>
      <c r="CG167" s="85"/>
      <c r="CQ167" s="85"/>
      <c r="DA167" s="85"/>
    </row>
    <row r="168" spans="2:105" ht="409" customHeight="1" x14ac:dyDescent="0.2">
      <c r="Y168" s="85"/>
      <c r="AI168" s="85"/>
      <c r="AS168" s="85"/>
      <c r="BC168" s="85"/>
      <c r="BM168" s="85"/>
      <c r="BW168" s="85"/>
      <c r="CG168" s="85"/>
      <c r="CQ168" s="85"/>
      <c r="DA168" s="85"/>
    </row>
    <row r="169" spans="2:105" x14ac:dyDescent="0.2">
      <c r="B169" s="247">
        <v>1</v>
      </c>
      <c r="C169" s="247">
        <v>55</v>
      </c>
      <c r="Y169" s="85"/>
      <c r="AI169" s="85"/>
      <c r="AS169" s="85"/>
      <c r="BC169" s="85"/>
      <c r="BM169" s="85"/>
      <c r="BW169" s="85"/>
      <c r="CG169" s="85"/>
      <c r="CQ169" s="85"/>
      <c r="DA169" s="85"/>
    </row>
    <row r="170" spans="2:105" x14ac:dyDescent="0.2">
      <c r="B170" s="247">
        <v>2</v>
      </c>
      <c r="C170" s="247">
        <v>90</v>
      </c>
      <c r="Y170" s="85"/>
      <c r="AI170" s="85"/>
      <c r="AS170" s="85"/>
      <c r="BC170" s="85"/>
      <c r="BM170" s="85"/>
      <c r="BW170" s="85"/>
      <c r="CG170" s="85"/>
      <c r="CQ170" s="85"/>
      <c r="DA170" s="85"/>
    </row>
    <row r="171" spans="2:105" x14ac:dyDescent="0.2">
      <c r="B171" s="247">
        <v>3</v>
      </c>
      <c r="C171" s="247">
        <v>120</v>
      </c>
      <c r="Y171" s="85"/>
      <c r="AI171" s="85"/>
      <c r="AS171" s="85"/>
      <c r="BC171" s="85"/>
      <c r="BM171" s="85"/>
      <c r="BW171" s="85"/>
      <c r="CG171" s="85"/>
      <c r="CQ171" s="85"/>
      <c r="DA171" s="85"/>
    </row>
    <row r="172" spans="2:105" x14ac:dyDescent="0.2">
      <c r="B172" s="247">
        <v>4</v>
      </c>
      <c r="C172" s="247">
        <v>150</v>
      </c>
      <c r="Y172" s="85"/>
      <c r="AI172" s="85"/>
      <c r="AS172" s="85"/>
      <c r="BC172" s="85"/>
      <c r="BM172" s="85"/>
      <c r="BW172" s="85"/>
      <c r="CG172" s="85"/>
      <c r="CQ172" s="85"/>
      <c r="DA172" s="85"/>
    </row>
    <row r="173" spans="2:105" x14ac:dyDescent="0.2">
      <c r="B173" s="247" t="s">
        <v>203</v>
      </c>
      <c r="C173" s="247">
        <v>175</v>
      </c>
      <c r="Y173" s="85"/>
      <c r="AI173" s="85"/>
      <c r="AS173" s="85"/>
      <c r="BC173" s="85"/>
      <c r="BM173" s="85"/>
      <c r="BW173" s="85"/>
      <c r="CG173" s="85"/>
      <c r="CQ173" s="85"/>
      <c r="DA173" s="85"/>
    </row>
    <row r="174" spans="2:105" x14ac:dyDescent="0.2">
      <c r="Y174" s="85"/>
      <c r="AI174" s="85"/>
      <c r="AS174" s="85"/>
      <c r="BC174" s="85"/>
      <c r="BM174" s="85"/>
      <c r="BW174" s="85"/>
      <c r="CG174" s="85"/>
      <c r="CQ174" s="85"/>
      <c r="DA174" s="85"/>
    </row>
    <row r="175" spans="2:105" x14ac:dyDescent="0.2">
      <c r="Y175" s="85"/>
      <c r="AI175" s="85"/>
      <c r="AS175" s="85"/>
      <c r="BC175" s="85"/>
      <c r="BM175" s="85"/>
      <c r="BW175" s="85"/>
      <c r="CG175" s="85"/>
      <c r="CQ175" s="85"/>
      <c r="DA175" s="85"/>
    </row>
    <row r="176" spans="2:105" x14ac:dyDescent="0.2">
      <c r="Y176" s="85"/>
      <c r="AI176" s="85"/>
      <c r="AS176" s="85"/>
      <c r="BC176" s="85"/>
      <c r="BM176" s="85"/>
      <c r="BW176" s="85"/>
      <c r="CG176" s="85"/>
      <c r="CQ176" s="85"/>
      <c r="DA176" s="85"/>
    </row>
    <row r="177" spans="25:105" x14ac:dyDescent="0.2">
      <c r="Y177" s="85"/>
      <c r="AI177" s="85"/>
      <c r="AS177" s="85"/>
      <c r="BC177" s="85"/>
      <c r="BM177" s="85"/>
      <c r="BW177" s="85"/>
      <c r="CG177" s="85"/>
      <c r="CQ177" s="85"/>
      <c r="DA177" s="85"/>
    </row>
    <row r="178" spans="25:105" x14ac:dyDescent="0.2">
      <c r="Y178" s="85"/>
      <c r="AI178" s="85"/>
      <c r="AS178" s="85"/>
      <c r="BC178" s="85"/>
      <c r="BM178" s="85"/>
      <c r="BW178" s="85"/>
      <c r="CG178" s="85"/>
      <c r="CQ178" s="85"/>
      <c r="DA178" s="85"/>
    </row>
    <row r="179" spans="25:105" x14ac:dyDescent="0.2">
      <c r="Y179" s="85"/>
      <c r="AI179" s="85"/>
      <c r="AS179" s="85"/>
      <c r="BC179" s="85"/>
      <c r="BM179" s="85"/>
      <c r="BW179" s="85"/>
      <c r="CG179" s="85"/>
      <c r="CQ179" s="85"/>
      <c r="DA179" s="85"/>
    </row>
    <row r="180" spans="25:105" x14ac:dyDescent="0.2">
      <c r="Y180" s="85"/>
      <c r="AI180" s="85"/>
      <c r="AS180" s="85"/>
      <c r="BC180" s="85"/>
      <c r="BM180" s="85"/>
      <c r="BW180" s="85"/>
      <c r="CG180" s="85"/>
      <c r="CQ180" s="85"/>
      <c r="DA180" s="85"/>
    </row>
  </sheetData>
  <sheetProtection password="EFA2" sheet="1" objects="1" scenarios="1"/>
  <dataConsolidate function="product"/>
  <mergeCells count="126">
    <mergeCell ref="C137:E137"/>
    <mergeCell ref="C102:E102"/>
    <mergeCell ref="C104:E104"/>
    <mergeCell ref="C105:E105"/>
    <mergeCell ref="C106:E106"/>
    <mergeCell ref="B103:F103"/>
    <mergeCell ref="C2:F2"/>
    <mergeCell ref="C51:E51"/>
    <mergeCell ref="C53:E53"/>
    <mergeCell ref="B49:C49"/>
    <mergeCell ref="C42:E42"/>
    <mergeCell ref="C48:E48"/>
    <mergeCell ref="C43:E43"/>
    <mergeCell ref="C44:E44"/>
    <mergeCell ref="C52:E52"/>
    <mergeCell ref="C32:E32"/>
    <mergeCell ref="C45:E45"/>
    <mergeCell ref="C46:E46"/>
    <mergeCell ref="C50:E50"/>
    <mergeCell ref="C41:E41"/>
    <mergeCell ref="C37:E37"/>
    <mergeCell ref="C39:E39"/>
    <mergeCell ref="C34:E34"/>
    <mergeCell ref="C35:E35"/>
    <mergeCell ref="C38:E38"/>
    <mergeCell ref="C40:E40"/>
    <mergeCell ref="C33:E33"/>
    <mergeCell ref="C28:E28"/>
    <mergeCell ref="C25:E25"/>
    <mergeCell ref="C17:E17"/>
    <mergeCell ref="C16:E16"/>
    <mergeCell ref="B21:F21"/>
    <mergeCell ref="C18:E18"/>
    <mergeCell ref="C20:E20"/>
    <mergeCell ref="C24:E24"/>
    <mergeCell ref="C19:E19"/>
    <mergeCell ref="C4:E4"/>
    <mergeCell ref="C27:E27"/>
    <mergeCell ref="C22:E22"/>
    <mergeCell ref="C26:E26"/>
    <mergeCell ref="C10:E10"/>
    <mergeCell ref="B5:F5"/>
    <mergeCell ref="B13:F13"/>
    <mergeCell ref="C6:E6"/>
    <mergeCell ref="C12:E12"/>
    <mergeCell ref="C14:E14"/>
    <mergeCell ref="C8:E8"/>
    <mergeCell ref="C9:E9"/>
    <mergeCell ref="C11:E11"/>
    <mergeCell ref="C75:E75"/>
    <mergeCell ref="C72:E72"/>
    <mergeCell ref="C79:E79"/>
    <mergeCell ref="C80:E80"/>
    <mergeCell ref="C54:E54"/>
    <mergeCell ref="C70:E70"/>
    <mergeCell ref="C55:E55"/>
    <mergeCell ref="C77:E77"/>
    <mergeCell ref="C78:E78"/>
    <mergeCell ref="C74:E74"/>
    <mergeCell ref="C59:E59"/>
    <mergeCell ref="C73:E73"/>
    <mergeCell ref="C58:E58"/>
    <mergeCell ref="C64:E64"/>
    <mergeCell ref="C65:E65"/>
    <mergeCell ref="C67:E67"/>
    <mergeCell ref="C68:E68"/>
    <mergeCell ref="C61:E61"/>
    <mergeCell ref="C66:E66"/>
    <mergeCell ref="C57:E57"/>
    <mergeCell ref="B71:F71"/>
    <mergeCell ref="C62:E62"/>
    <mergeCell ref="C60:E60"/>
    <mergeCell ref="C116:E116"/>
    <mergeCell ref="B119:C119"/>
    <mergeCell ref="C118:G118"/>
    <mergeCell ref="C113:E113"/>
    <mergeCell ref="C92:E92"/>
    <mergeCell ref="C93:E94"/>
    <mergeCell ref="F93:F94"/>
    <mergeCell ref="C81:E81"/>
    <mergeCell ref="C82:E82"/>
    <mergeCell ref="C88:E88"/>
    <mergeCell ref="C91:E91"/>
    <mergeCell ref="C111:E111"/>
    <mergeCell ref="C112:E112"/>
    <mergeCell ref="C108:E108"/>
    <mergeCell ref="C96:E96"/>
    <mergeCell ref="C110:E110"/>
    <mergeCell ref="C100:F100"/>
    <mergeCell ref="C109:E109"/>
    <mergeCell ref="C87:E87"/>
    <mergeCell ref="C89:E89"/>
    <mergeCell ref="C90:E90"/>
    <mergeCell ref="C86:E86"/>
    <mergeCell ref="C84:E84"/>
    <mergeCell ref="B85:F85"/>
    <mergeCell ref="K28:T28"/>
    <mergeCell ref="K49:T49"/>
    <mergeCell ref="K119:T119"/>
    <mergeCell ref="U28:AD28"/>
    <mergeCell ref="AE28:AN28"/>
    <mergeCell ref="U49:AD49"/>
    <mergeCell ref="AE49:AN49"/>
    <mergeCell ref="U119:AD119"/>
    <mergeCell ref="AE119:AN119"/>
    <mergeCell ref="CM119:CV119"/>
    <mergeCell ref="CW28:DF28"/>
    <mergeCell ref="CW49:DF49"/>
    <mergeCell ref="CW119:DF119"/>
    <mergeCell ref="AO119:AX119"/>
    <mergeCell ref="AY119:BH119"/>
    <mergeCell ref="BI119:BR119"/>
    <mergeCell ref="BS119:CB119"/>
    <mergeCell ref="CC119:CL119"/>
    <mergeCell ref="CM28:CV28"/>
    <mergeCell ref="AO49:AX49"/>
    <mergeCell ref="AY49:BH49"/>
    <mergeCell ref="BI49:BR49"/>
    <mergeCell ref="BS49:CB49"/>
    <mergeCell ref="CC49:CL49"/>
    <mergeCell ref="CM49:CV49"/>
    <mergeCell ref="AO28:AX28"/>
    <mergeCell ref="AY28:BH28"/>
    <mergeCell ref="BI28:BR28"/>
    <mergeCell ref="BS28:CB28"/>
    <mergeCell ref="CC28:CL28"/>
  </mergeCells>
  <phoneticPr fontId="4" type="noConversion"/>
  <conditionalFormatting sqref="B137:B138">
    <cfRule type="containsText" dxfId="553" priority="118" operator="containsText" text="GOLD">
      <formula>NOT(ISERROR(SEARCH("GOLD",B137)))</formula>
    </cfRule>
    <cfRule type="containsText" dxfId="552" priority="119" operator="containsText" text="SILVER">
      <formula>NOT(ISERROR(SEARCH("SILVER",B137)))</formula>
    </cfRule>
    <cfRule type="containsText" dxfId="551" priority="120" operator="containsText" text="CERTIFIED">
      <formula>NOT(ISERROR(SEARCH("CERTIFIED",B137)))</formula>
    </cfRule>
  </conditionalFormatting>
  <conditionalFormatting sqref="B137:B138">
    <cfRule type="containsText" dxfId="550" priority="115" operator="containsText" text="NOT CERTIFIED">
      <formula>NOT(ISERROR(SEARCH("NOT CERTIFIED",B137)))</formula>
    </cfRule>
    <cfRule type="expression" dxfId="549" priority="116">
      <formula>$F$116=0</formula>
    </cfRule>
    <cfRule type="containsText" dxfId="548" priority="117" operator="containsText" text="PLATINUM">
      <formula>NOT(ISERROR(SEARCH("PLATINUM",B137)))</formula>
    </cfRule>
  </conditionalFormatting>
  <conditionalFormatting sqref="C99">
    <cfRule type="containsText" dxfId="547" priority="114" operator="containsText" text="Select here">
      <formula>NOT(ISERROR(SEARCH("Select here",C99)))</formula>
    </cfRule>
  </conditionalFormatting>
  <conditionalFormatting sqref="K51 U51 AE51 AO51 BS51 AY51 CC51 BI51 CM51 CW51">
    <cfRule type="containsText" dxfId="546" priority="113" operator="containsText" text="Insert">
      <formula>NOT(ISERROR(SEARCH("Insert",K51)))</formula>
    </cfRule>
  </conditionalFormatting>
  <conditionalFormatting sqref="L51 V51 AF51 AP51 BT51 AZ51 CD51 BJ51 CN51 CX51">
    <cfRule type="containsText" dxfId="545" priority="112" operator="containsText" text="Insert">
      <formula>NOT(ISERROR(SEARCH("Insert",L51)))</formula>
    </cfRule>
  </conditionalFormatting>
  <conditionalFormatting sqref="M51 W51 AG51 AQ51 BU51 BA51 CE51 BK51 CO51 CY51">
    <cfRule type="containsText" dxfId="544" priority="111" operator="containsText" text="Insert">
      <formula>NOT(ISERROR(SEARCH("Insert",M51)))</formula>
    </cfRule>
  </conditionalFormatting>
  <conditionalFormatting sqref="N51 X51 AH51 AR51 BV51 BB51 CF51 BL51 CP51 CZ51">
    <cfRule type="containsText" dxfId="543" priority="110" operator="containsText" text="Insert">
      <formula>NOT(ISERROR(SEARCH("Insert",N51)))</formula>
    </cfRule>
  </conditionalFormatting>
  <conditionalFormatting sqref="O51 Y51 AI51 AS51 BW51 BC51 CG51 BM51 CQ51 DA51">
    <cfRule type="containsText" dxfId="542" priority="109" operator="containsText" text="Insert">
      <formula>NOT(ISERROR(SEARCH("Insert",O51)))</formula>
    </cfRule>
  </conditionalFormatting>
  <conditionalFormatting sqref="P51 Z51 AJ51 AT51 BX51 BD51 CH51 BN51 CR51 DB51">
    <cfRule type="containsText" dxfId="541" priority="108" operator="containsText" text="Insert">
      <formula>NOT(ISERROR(SEARCH("Insert",P51)))</formula>
    </cfRule>
  </conditionalFormatting>
  <conditionalFormatting sqref="Q51 AA51 AK51 AU51 BY51 BE51 CI51 BO51 CS51 DC51">
    <cfRule type="containsText" dxfId="540" priority="107" operator="containsText" text="Insert">
      <formula>NOT(ISERROR(SEARCH("Insert",Q51)))</formula>
    </cfRule>
  </conditionalFormatting>
  <conditionalFormatting sqref="R51 AB51 AL51 AV51 BZ51 BF51 CJ51 BP51 CT51 DD51">
    <cfRule type="containsText" dxfId="539" priority="106" operator="containsText" text="Insert">
      <formula>NOT(ISERROR(SEARCH("Insert",R51)))</formula>
    </cfRule>
  </conditionalFormatting>
  <conditionalFormatting sqref="S51 AC51 AM51 AW51 CA51 BG51 CK51 BQ51 CU51 DE51">
    <cfRule type="containsText" dxfId="538" priority="105" operator="containsText" text="Insert">
      <formula>NOT(ISERROR(SEARCH("Insert",S51)))</formula>
    </cfRule>
  </conditionalFormatting>
  <conditionalFormatting sqref="T51 AD51 AN51 AX51 CB51 BH51 CL51 BR51 CV51 DF51">
    <cfRule type="containsText" dxfId="537" priority="104" operator="containsText" text="Insert">
      <formula>NOT(ISERROR(SEARCH("Insert",T51)))</formula>
    </cfRule>
  </conditionalFormatting>
  <conditionalFormatting sqref="K1:DF1048576">
    <cfRule type="expression" dxfId="536" priority="1">
      <formula>$I$1="Select here"</formula>
    </cfRule>
  </conditionalFormatting>
  <conditionalFormatting sqref="K1:K1048576 L4:DF4">
    <cfRule type="expression" dxfId="535" priority="102">
      <formula>$I$1&lt;1</formula>
    </cfRule>
  </conditionalFormatting>
  <conditionalFormatting sqref="L1:L1048576">
    <cfRule type="expression" dxfId="534" priority="101">
      <formula>$I$1&lt;2</formula>
    </cfRule>
  </conditionalFormatting>
  <conditionalFormatting sqref="M1:M1048576">
    <cfRule type="expression" dxfId="533" priority="100">
      <formula>$I$1&lt;3</formula>
    </cfRule>
  </conditionalFormatting>
  <conditionalFormatting sqref="N1:N1048576">
    <cfRule type="expression" dxfId="532" priority="99">
      <formula>$I$1&lt;4</formula>
    </cfRule>
  </conditionalFormatting>
  <conditionalFormatting sqref="O1:O1048576">
    <cfRule type="expression" dxfId="531" priority="98">
      <formula>$I$1&lt;5</formula>
    </cfRule>
  </conditionalFormatting>
  <conditionalFormatting sqref="P1:P1048576">
    <cfRule type="expression" dxfId="530" priority="97">
      <formula>$I$1&lt;6</formula>
    </cfRule>
  </conditionalFormatting>
  <conditionalFormatting sqref="Q1:Q1048576">
    <cfRule type="expression" dxfId="529" priority="96">
      <formula>$I$1&lt;7</formula>
    </cfRule>
  </conditionalFormatting>
  <conditionalFormatting sqref="R1:R1048576">
    <cfRule type="expression" dxfId="528" priority="95">
      <formula>$I$1&lt;8</formula>
    </cfRule>
  </conditionalFormatting>
  <conditionalFormatting sqref="S1:S1048576">
    <cfRule type="expression" dxfId="527" priority="94">
      <formula>$I$1&lt;9</formula>
    </cfRule>
  </conditionalFormatting>
  <conditionalFormatting sqref="T1:T1048576">
    <cfRule type="expression" dxfId="526" priority="93">
      <formula>$I$1&lt;10</formula>
    </cfRule>
  </conditionalFormatting>
  <conditionalFormatting sqref="U1:U1048576">
    <cfRule type="expression" dxfId="525" priority="92">
      <formula>$I$1&lt;11</formula>
    </cfRule>
  </conditionalFormatting>
  <conditionalFormatting sqref="V1:V1048576">
    <cfRule type="expression" dxfId="524" priority="91">
      <formula>$I$1&lt;12</formula>
    </cfRule>
  </conditionalFormatting>
  <conditionalFormatting sqref="W1:W1048576">
    <cfRule type="expression" dxfId="523" priority="90">
      <formula>$I$1&lt;13</formula>
    </cfRule>
  </conditionalFormatting>
  <conditionalFormatting sqref="X1:X1048576">
    <cfRule type="expression" dxfId="522" priority="89">
      <formula>$I$1&lt;14</formula>
    </cfRule>
  </conditionalFormatting>
  <conditionalFormatting sqref="Y1:Y1048576">
    <cfRule type="expression" dxfId="521" priority="88">
      <formula>$I$1&lt;15</formula>
    </cfRule>
  </conditionalFormatting>
  <conditionalFormatting sqref="Z1:Z1048576">
    <cfRule type="expression" dxfId="520" priority="87">
      <formula>$I$1&lt;16</formula>
    </cfRule>
  </conditionalFormatting>
  <conditionalFormatting sqref="AA1:AA1048576">
    <cfRule type="expression" dxfId="519" priority="86">
      <formula>$I$1&lt;17</formula>
    </cfRule>
  </conditionalFormatting>
  <conditionalFormatting sqref="AB1:AB1048576">
    <cfRule type="expression" dxfId="518" priority="85">
      <formula>$I$1&lt;18</formula>
    </cfRule>
  </conditionalFormatting>
  <conditionalFormatting sqref="AC1:AC1048576">
    <cfRule type="expression" dxfId="517" priority="84">
      <formula>$I$1&lt;19</formula>
    </cfRule>
  </conditionalFormatting>
  <conditionalFormatting sqref="AD1:AD1048576">
    <cfRule type="expression" dxfId="516" priority="83">
      <formula>$I$1&lt;20</formula>
    </cfRule>
  </conditionalFormatting>
  <conditionalFormatting sqref="AE1:AE1048576">
    <cfRule type="expression" dxfId="515" priority="82">
      <formula>$I$1&lt;21</formula>
    </cfRule>
  </conditionalFormatting>
  <conditionalFormatting sqref="AF1:AF1048576">
    <cfRule type="expression" dxfId="514" priority="81">
      <formula>$I$1&lt;22</formula>
    </cfRule>
  </conditionalFormatting>
  <conditionalFormatting sqref="AG1:AG1048576">
    <cfRule type="expression" dxfId="513" priority="80">
      <formula>$I$1&lt;23</formula>
    </cfRule>
  </conditionalFormatting>
  <conditionalFormatting sqref="AH1:AH1048576">
    <cfRule type="expression" dxfId="512" priority="79">
      <formula>$I$1&lt;24</formula>
    </cfRule>
  </conditionalFormatting>
  <conditionalFormatting sqref="AI1:AI1048576">
    <cfRule type="expression" dxfId="511" priority="78">
      <formula>$I$1&lt;25</formula>
    </cfRule>
  </conditionalFormatting>
  <conditionalFormatting sqref="AJ1:AJ1048576">
    <cfRule type="expression" dxfId="510" priority="77">
      <formula>$I$1&lt;26</formula>
    </cfRule>
  </conditionalFormatting>
  <conditionalFormatting sqref="AK1:AK1048576">
    <cfRule type="expression" dxfId="509" priority="76">
      <formula>$I$1&lt;27</formula>
    </cfRule>
  </conditionalFormatting>
  <conditionalFormatting sqref="AL1:AL1048576">
    <cfRule type="expression" dxfId="508" priority="75">
      <formula>$I$1&lt;28</formula>
    </cfRule>
  </conditionalFormatting>
  <conditionalFormatting sqref="AM1:AM1048576">
    <cfRule type="expression" dxfId="507" priority="74">
      <formula>$I$1&lt;29</formula>
    </cfRule>
  </conditionalFormatting>
  <conditionalFormatting sqref="AN1:AN1048576">
    <cfRule type="expression" dxfId="506" priority="73">
      <formula>$I$1&lt;30</formula>
    </cfRule>
  </conditionalFormatting>
  <conditionalFormatting sqref="AO1:AO1048576">
    <cfRule type="expression" dxfId="505" priority="72">
      <formula>$I$1&lt;31</formula>
    </cfRule>
  </conditionalFormatting>
  <conditionalFormatting sqref="AP1:AP1048576">
    <cfRule type="expression" dxfId="504" priority="71">
      <formula>$I$1&lt;32</formula>
    </cfRule>
  </conditionalFormatting>
  <conditionalFormatting sqref="AQ1:AQ1048576">
    <cfRule type="expression" dxfId="503" priority="70">
      <formula>$I$1&lt;33</formula>
    </cfRule>
  </conditionalFormatting>
  <conditionalFormatting sqref="AR1:AR1048576">
    <cfRule type="expression" dxfId="502" priority="69">
      <formula>$I$1&lt;34</formula>
    </cfRule>
  </conditionalFormatting>
  <conditionalFormatting sqref="AS1:AS1048576">
    <cfRule type="expression" dxfId="501" priority="68">
      <formula>$I$1&lt;35</formula>
    </cfRule>
  </conditionalFormatting>
  <conditionalFormatting sqref="AT1:AT1048576">
    <cfRule type="expression" dxfId="500" priority="67">
      <formula>$I$1&lt;36</formula>
    </cfRule>
  </conditionalFormatting>
  <conditionalFormatting sqref="AU1:AU1048576">
    <cfRule type="expression" dxfId="499" priority="66">
      <formula>$I$1&lt;37</formula>
    </cfRule>
  </conditionalFormatting>
  <conditionalFormatting sqref="AV1:AV1048576">
    <cfRule type="expression" dxfId="498" priority="65">
      <formula>$I$1&lt;38</formula>
    </cfRule>
  </conditionalFormatting>
  <conditionalFormatting sqref="AW1:AW1048576">
    <cfRule type="expression" dxfId="497" priority="64">
      <formula>$I$1&lt;39</formula>
    </cfRule>
  </conditionalFormatting>
  <conditionalFormatting sqref="AX1:AX1048576">
    <cfRule type="expression" dxfId="496" priority="63">
      <formula>$I$1&lt;40</formula>
    </cfRule>
  </conditionalFormatting>
  <conditionalFormatting sqref="AY1:AY1048576">
    <cfRule type="expression" dxfId="495" priority="62">
      <formula>$I$1&lt;41</formula>
    </cfRule>
  </conditionalFormatting>
  <conditionalFormatting sqref="AZ1:AZ1048576">
    <cfRule type="expression" dxfId="494" priority="61">
      <formula>$I$1&lt;42</formula>
    </cfRule>
  </conditionalFormatting>
  <conditionalFormatting sqref="BA1:BA1048576">
    <cfRule type="expression" dxfId="493" priority="60">
      <formula>$I$1&lt;43</formula>
    </cfRule>
  </conditionalFormatting>
  <conditionalFormatting sqref="BB1:BB1048576">
    <cfRule type="expression" dxfId="492" priority="59">
      <formula>$I$1&lt;44</formula>
    </cfRule>
  </conditionalFormatting>
  <conditionalFormatting sqref="BC1:BC1048576">
    <cfRule type="expression" dxfId="491" priority="58">
      <formula>$I$1&lt;45</formula>
    </cfRule>
  </conditionalFormatting>
  <conditionalFormatting sqref="BD1:BD1048576">
    <cfRule type="expression" dxfId="490" priority="57">
      <formula>$I$1&lt;46</formula>
    </cfRule>
  </conditionalFormatting>
  <conditionalFormatting sqref="BE1:BE1048576">
    <cfRule type="expression" dxfId="489" priority="56">
      <formula>$I$1&lt;47</formula>
    </cfRule>
  </conditionalFormatting>
  <conditionalFormatting sqref="BF1:BF1048576">
    <cfRule type="expression" dxfId="488" priority="55">
      <formula>$I$1&lt;48</formula>
    </cfRule>
  </conditionalFormatting>
  <conditionalFormatting sqref="BG1:BG1048576">
    <cfRule type="expression" dxfId="487" priority="54">
      <formula>$I$1&lt;49</formula>
    </cfRule>
  </conditionalFormatting>
  <conditionalFormatting sqref="BH1:BH1048576">
    <cfRule type="expression" dxfId="486" priority="53">
      <formula>$I$1&lt;50</formula>
    </cfRule>
  </conditionalFormatting>
  <conditionalFormatting sqref="BI1:BI1048576">
    <cfRule type="expression" dxfId="485" priority="52">
      <formula>$I$1&lt;51</formula>
    </cfRule>
  </conditionalFormatting>
  <conditionalFormatting sqref="BJ1:BJ1048576">
    <cfRule type="expression" dxfId="484" priority="50">
      <formula>$I$1&lt;52</formula>
    </cfRule>
  </conditionalFormatting>
  <conditionalFormatting sqref="BK1:BK1048576">
    <cfRule type="expression" dxfId="483" priority="49">
      <formula>$I$1&lt;53</formula>
    </cfRule>
  </conditionalFormatting>
  <conditionalFormatting sqref="BL1:BL1048576">
    <cfRule type="expression" dxfId="482" priority="48">
      <formula>$I$1&lt;54</formula>
    </cfRule>
  </conditionalFormatting>
  <conditionalFormatting sqref="BM1:BM1048576">
    <cfRule type="expression" dxfId="481" priority="47">
      <formula>$I$1&lt;55</formula>
    </cfRule>
  </conditionalFormatting>
  <conditionalFormatting sqref="BN1:BN1048576">
    <cfRule type="expression" dxfId="480" priority="46">
      <formula>$I$1&lt;56</formula>
    </cfRule>
  </conditionalFormatting>
  <conditionalFormatting sqref="BO1:BO1048576">
    <cfRule type="expression" dxfId="479" priority="45">
      <formula>$I$1&lt;57</formula>
    </cfRule>
  </conditionalFormatting>
  <conditionalFormatting sqref="BP1:BP1048576">
    <cfRule type="expression" dxfId="478" priority="44">
      <formula>$I$1&lt;58</formula>
    </cfRule>
  </conditionalFormatting>
  <conditionalFormatting sqref="BQ1:BQ1048576">
    <cfRule type="expression" dxfId="477" priority="43">
      <formula>$I$1&lt;59</formula>
    </cfRule>
  </conditionalFormatting>
  <conditionalFormatting sqref="BR1:BR1048576">
    <cfRule type="expression" dxfId="476" priority="42">
      <formula>$I$1&lt;60</formula>
    </cfRule>
  </conditionalFormatting>
  <conditionalFormatting sqref="BS1:BS1048576">
    <cfRule type="expression" dxfId="475" priority="41">
      <formula>$I$1&lt;61</formula>
    </cfRule>
  </conditionalFormatting>
  <conditionalFormatting sqref="BT1:BT1048576">
    <cfRule type="expression" dxfId="474" priority="40">
      <formula>$I$1&lt;62</formula>
    </cfRule>
  </conditionalFormatting>
  <conditionalFormatting sqref="BU1:BU1048576">
    <cfRule type="expression" dxfId="473" priority="39">
      <formula>$I$1&lt;63</formula>
    </cfRule>
  </conditionalFormatting>
  <conditionalFormatting sqref="BV1:BV1048576">
    <cfRule type="expression" dxfId="472" priority="38">
      <formula>$I$1&lt;64</formula>
    </cfRule>
  </conditionalFormatting>
  <conditionalFormatting sqref="BW1:BW1048576">
    <cfRule type="expression" dxfId="471" priority="37">
      <formula>$I$1&lt;65</formula>
    </cfRule>
  </conditionalFormatting>
  <conditionalFormatting sqref="BX1:BX1048576">
    <cfRule type="expression" dxfId="470" priority="36">
      <formula>$I$1&lt;66</formula>
    </cfRule>
  </conditionalFormatting>
  <conditionalFormatting sqref="BY1:BY1048576">
    <cfRule type="expression" dxfId="469" priority="35">
      <formula>$I$1&lt;67</formula>
    </cfRule>
  </conditionalFormatting>
  <conditionalFormatting sqref="BZ1:BZ1048576">
    <cfRule type="expression" dxfId="468" priority="34">
      <formula>$I$1&lt;68</formula>
    </cfRule>
  </conditionalFormatting>
  <conditionalFormatting sqref="CA1:CA1048576">
    <cfRule type="expression" dxfId="467" priority="33">
      <formula>$I$1&lt;69</formula>
    </cfRule>
  </conditionalFormatting>
  <conditionalFormatting sqref="CB1:CB1048576">
    <cfRule type="expression" dxfId="466" priority="32">
      <formula>$I$1&lt;70</formula>
    </cfRule>
  </conditionalFormatting>
  <conditionalFormatting sqref="CC1:CC1048576">
    <cfRule type="expression" dxfId="465" priority="31">
      <formula>$I$1&lt;71</formula>
    </cfRule>
  </conditionalFormatting>
  <conditionalFormatting sqref="CD1:CD1048576">
    <cfRule type="expression" dxfId="464" priority="30">
      <formula>$I$1&lt;72</formula>
    </cfRule>
  </conditionalFormatting>
  <conditionalFormatting sqref="CE1:CE1048576">
    <cfRule type="expression" dxfId="463" priority="29">
      <formula>$I$1&lt;73</formula>
    </cfRule>
  </conditionalFormatting>
  <conditionalFormatting sqref="CF1:CF1048576">
    <cfRule type="expression" dxfId="462" priority="28">
      <formula>$I$1&lt;74</formula>
    </cfRule>
  </conditionalFormatting>
  <conditionalFormatting sqref="CG1:CG1048576">
    <cfRule type="expression" dxfId="461" priority="27">
      <formula>$I$1&lt;75</formula>
    </cfRule>
  </conditionalFormatting>
  <conditionalFormatting sqref="CH1:CH1048576">
    <cfRule type="expression" dxfId="460" priority="26">
      <formula>$I$1&lt;76</formula>
    </cfRule>
  </conditionalFormatting>
  <conditionalFormatting sqref="CI1:CI1048576">
    <cfRule type="expression" dxfId="459" priority="25">
      <formula>$I$1&lt;77</formula>
    </cfRule>
  </conditionalFormatting>
  <conditionalFormatting sqref="CJ1:CJ1048576">
    <cfRule type="expression" dxfId="458" priority="24">
      <formula>$I$1&lt;78</formula>
    </cfRule>
  </conditionalFormatting>
  <conditionalFormatting sqref="CK1:CK1048576">
    <cfRule type="expression" dxfId="457" priority="23">
      <formula>$I$1&lt;79</formula>
    </cfRule>
  </conditionalFormatting>
  <conditionalFormatting sqref="CL1:CL1048576">
    <cfRule type="expression" dxfId="456" priority="22">
      <formula>$I$1&lt;80</formula>
    </cfRule>
  </conditionalFormatting>
  <conditionalFormatting sqref="CM1:CM1048576">
    <cfRule type="expression" dxfId="455" priority="21">
      <formula>$I$1&lt;81</formula>
    </cfRule>
  </conditionalFormatting>
  <conditionalFormatting sqref="CN1:CN1048576">
    <cfRule type="expression" dxfId="454" priority="20">
      <formula>$I$1&lt;82</formula>
    </cfRule>
  </conditionalFormatting>
  <conditionalFormatting sqref="CO1:CO1048576">
    <cfRule type="expression" dxfId="453" priority="19">
      <formula>$I$1&lt;83</formula>
    </cfRule>
  </conditionalFormatting>
  <conditionalFormatting sqref="CP1:CP1048576">
    <cfRule type="expression" dxfId="452" priority="18">
      <formula>$I$1&lt;84</formula>
    </cfRule>
  </conditionalFormatting>
  <conditionalFormatting sqref="CQ1:CQ1048576">
    <cfRule type="expression" dxfId="451" priority="17">
      <formula>$I$1&lt;85</formula>
    </cfRule>
  </conditionalFormatting>
  <conditionalFormatting sqref="CR1:CR1048576">
    <cfRule type="expression" dxfId="450" priority="16">
      <formula>$I$1&lt;86</formula>
    </cfRule>
  </conditionalFormatting>
  <conditionalFormatting sqref="CS1:CS1048576">
    <cfRule type="expression" dxfId="449" priority="15">
      <formula>$I$1&lt;87</formula>
    </cfRule>
  </conditionalFormatting>
  <conditionalFormatting sqref="CT1:CT1048576">
    <cfRule type="expression" dxfId="448" priority="14">
      <formula>$I$1&lt;88</formula>
    </cfRule>
  </conditionalFormatting>
  <conditionalFormatting sqref="CU1:CU1048576">
    <cfRule type="expression" dxfId="447" priority="13">
      <formula>$I$1&lt;89</formula>
    </cfRule>
  </conditionalFormatting>
  <conditionalFormatting sqref="CV1:CV1048576">
    <cfRule type="expression" dxfId="446" priority="12">
      <formula>$I$1&lt;90</formula>
    </cfRule>
  </conditionalFormatting>
  <conditionalFormatting sqref="CW1:CW1048576">
    <cfRule type="expression" dxfId="445" priority="11">
      <formula>$I$1&lt;91</formula>
    </cfRule>
  </conditionalFormatting>
  <conditionalFormatting sqref="CX1:CX1048576">
    <cfRule type="expression" dxfId="444" priority="10">
      <formula>$I$1&lt;92</formula>
    </cfRule>
  </conditionalFormatting>
  <conditionalFormatting sqref="CY1:CY1048576">
    <cfRule type="expression" dxfId="443" priority="9">
      <formula>$I$1&lt;93</formula>
    </cfRule>
  </conditionalFormatting>
  <conditionalFormatting sqref="CZ1:CZ1048576">
    <cfRule type="expression" dxfId="442" priority="8">
      <formula>$I$1&lt;94</formula>
    </cfRule>
  </conditionalFormatting>
  <conditionalFormatting sqref="DA1:DA1048576">
    <cfRule type="expression" dxfId="441" priority="7">
      <formula>$I$1&lt;95</formula>
    </cfRule>
  </conditionalFormatting>
  <conditionalFormatting sqref="DB1:DB1048576">
    <cfRule type="expression" dxfId="440" priority="6">
      <formula>$I$1&lt;96</formula>
    </cfRule>
  </conditionalFormatting>
  <conditionalFormatting sqref="DC1:DC1048576">
    <cfRule type="expression" dxfId="439" priority="5">
      <formula>$I$1&lt;97</formula>
    </cfRule>
  </conditionalFormatting>
  <conditionalFormatting sqref="DD1:DD1048576">
    <cfRule type="expression" dxfId="438" priority="4">
      <formula>$I$1&lt;98</formula>
    </cfRule>
  </conditionalFormatting>
  <conditionalFormatting sqref="DE1:DE1048576">
    <cfRule type="expression" dxfId="437" priority="3">
      <formula>$I$1&lt;99</formula>
    </cfRule>
  </conditionalFormatting>
  <conditionalFormatting sqref="DF1:DF1048576">
    <cfRule type="expression" dxfId="436" priority="2">
      <formula>$I$1&lt;100</formula>
    </cfRule>
  </conditionalFormatting>
  <dataValidations count="13">
    <dataValidation type="list" allowBlank="1" showInputMessage="1" showErrorMessage="1" promptTitle="Select one of the values" sqref="I73">
      <formula1>$F$72:$F$75</formula1>
    </dataValidation>
    <dataValidation type="list" allowBlank="1" showInputMessage="1" showErrorMessage="1" sqref="I42">
      <formula1>$F$39:$F$46</formula1>
    </dataValidation>
    <dataValidation type="list" allowBlank="1" showInputMessage="1" showErrorMessage="1" sqref="I25">
      <formula1>$F$24:$F$26</formula1>
    </dataValidation>
    <dataValidation type="list" allowBlank="1" showInputMessage="1" showErrorMessage="1" sqref="I34">
      <formula1>$F$34:$F$35</formula1>
    </dataValidation>
    <dataValidation type="list" allowBlank="1" showInputMessage="1" showErrorMessage="1" sqref="I18">
      <formula1>$F$16:$F$20</formula1>
    </dataValidation>
    <dataValidation type="list" allowBlank="1" showInputMessage="1" showErrorMessage="1" promptTitle="Select one value" sqref="I88">
      <formula1>$F$86:$F$90</formula1>
    </dataValidation>
    <dataValidation type="list" allowBlank="1" showInputMessage="1" showErrorMessage="1" sqref="I10">
      <formula1>$F$8:$F$12</formula1>
    </dataValidation>
    <dataValidation type="list" allowBlank="1" showInputMessage="1" showErrorMessage="1" promptTitle="Select one value" sqref="I80">
      <formula1>$F$79:$F$82</formula1>
    </dataValidation>
    <dataValidation allowBlank="1" showInputMessage="1" showErrorMessage="1" promptTitle="Select one value" sqref="I100 K10:DF10"/>
    <dataValidation type="list" allowBlank="1" showInputMessage="1" showErrorMessage="1" errorTitle="Please select one value" promptTitle="Please select one value" sqref="I66">
      <formula1>$F$65:$F$68</formula1>
    </dataValidation>
    <dataValidation type="list" allowBlank="1" showInputMessage="1" showErrorMessage="1" errorTitle="Please select one value" promptTitle="Please select one value" sqref="I60">
      <formula1>$F$59:$F$62</formula1>
    </dataValidation>
    <dataValidation type="list" allowBlank="1" showInputMessage="1" showErrorMessage="1" promptTitle="Select one value" sqref="K111:DF111">
      <formula1>$F$110:$F$113</formula1>
    </dataValidation>
    <dataValidation type="list" allowBlank="1" showInputMessage="1" showErrorMessage="1" promptTitle="Select one value" sqref="I106">
      <formula1>$F$104:$F$106</formula1>
    </dataValidation>
  </dataValidations>
  <hyperlinks>
    <hyperlink ref="C31" r:id="rId1" display="Calculation of water consumption here: "/>
  </hyperlinks>
  <printOptions horizontalCentered="1" verticalCentered="1"/>
  <pageMargins left="0.70000000000000007" right="0.70000000000000007" top="0.75000000000000011" bottom="0.75000000000000011" header="0.30000000000000004" footer="0.30000000000000004"/>
  <pageSetup paperSize="9" scale="37" orientation="portrait" horizontalDpi="4294967292" verticalDpi="4294967292" r:id="rId2"/>
  <rowBreaks count="2" manualBreakCount="2">
    <brk id="75" max="16383" man="1"/>
    <brk id="155" max="16383" man="1"/>
  </rowBreaks>
  <colBreaks count="1" manualBreakCount="1">
    <brk id="10" max="1048575" man="1"/>
  </colBreaks>
  <ignoredErrors>
    <ignoredError sqref="G145:G146"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KH235"/>
  <sheetViews>
    <sheetView zoomScale="80" zoomScaleNormal="80" zoomScalePageLayoutView="80" workbookViewId="0">
      <pane ySplit="4" topLeftCell="A5" activePane="bottomLeft" state="frozen"/>
      <selection pane="bottomLeft" activeCell="DF4" sqref="DF4"/>
    </sheetView>
  </sheetViews>
  <sheetFormatPr baseColWidth="10" defaultColWidth="10.83203125" defaultRowHeight="16" x14ac:dyDescent="0.2"/>
  <cols>
    <col min="1" max="1" width="3.1640625" style="59" customWidth="1"/>
    <col min="2" max="2" width="10" style="59" customWidth="1"/>
    <col min="3" max="3" width="31.5" style="59" customWidth="1"/>
    <col min="4" max="4" width="7.83203125" style="59" customWidth="1"/>
    <col min="5" max="5" width="78.6640625" style="59" customWidth="1"/>
    <col min="6" max="6" width="14.5" style="59" customWidth="1"/>
    <col min="7" max="8" width="0.1640625" style="59" customWidth="1"/>
    <col min="9" max="9" width="13.5" style="59" customWidth="1"/>
    <col min="10" max="10" width="1.33203125" style="59" customWidth="1"/>
    <col min="11" max="11" width="13.6640625" style="175" customWidth="1"/>
    <col min="12" max="20" width="13.6640625" style="59" customWidth="1"/>
    <col min="21" max="110" width="10.83203125" style="59" customWidth="1"/>
    <col min="111" max="16384" width="10.83203125" style="59"/>
  </cols>
  <sheetData>
    <row r="1" spans="1:110" ht="18" customHeight="1" x14ac:dyDescent="0.2">
      <c r="A1" s="57"/>
      <c r="B1" s="57"/>
      <c r="C1" s="57"/>
      <c r="D1" s="57"/>
      <c r="E1" s="57"/>
      <c r="F1" s="57"/>
      <c r="G1" s="57"/>
      <c r="H1" s="57"/>
      <c r="I1" s="144" t="str">
        <f>Home!C17</f>
        <v>Select here</v>
      </c>
      <c r="J1" s="57"/>
    </row>
    <row r="2" spans="1:110" ht="34" customHeight="1" x14ac:dyDescent="0.2">
      <c r="A2" s="57"/>
      <c r="B2" s="524"/>
      <c r="C2" s="706" t="s">
        <v>726</v>
      </c>
      <c r="D2" s="706"/>
      <c r="E2" s="706"/>
      <c r="F2" s="524"/>
      <c r="G2" s="57"/>
      <c r="H2" s="57"/>
      <c r="I2" s="57"/>
      <c r="J2" s="57"/>
    </row>
    <row r="3" spans="1:110" ht="34" customHeight="1" thickBot="1" x14ac:dyDescent="0.25">
      <c r="A3" s="57"/>
      <c r="B3" s="57"/>
      <c r="C3" s="57"/>
      <c r="D3" s="57"/>
      <c r="E3" s="57"/>
      <c r="F3" s="57"/>
      <c r="G3" s="57"/>
      <c r="H3" s="57"/>
      <c r="I3" s="57"/>
      <c r="J3" s="57"/>
    </row>
    <row r="4" spans="1:110" ht="27" customHeight="1" thickBot="1" x14ac:dyDescent="0.25">
      <c r="A4" s="57"/>
      <c r="B4" s="403" t="s">
        <v>117</v>
      </c>
      <c r="C4" s="681" t="s">
        <v>728</v>
      </c>
      <c r="D4" s="681"/>
      <c r="E4" s="681"/>
      <c r="F4" s="404"/>
      <c r="G4" s="245"/>
      <c r="H4" s="60"/>
      <c r="I4" s="60"/>
      <c r="J4" s="182"/>
      <c r="K4" s="260" t="str">
        <f>Home!M23</f>
        <v>UNIT 1</v>
      </c>
      <c r="L4" s="260" t="str">
        <f>Home!N23</f>
        <v>UNIT 2</v>
      </c>
      <c r="M4" s="260" t="str">
        <f>Home!O23</f>
        <v>UNIT 3</v>
      </c>
      <c r="N4" s="260" t="str">
        <f>Home!P23</f>
        <v>UNIT 4</v>
      </c>
      <c r="O4" s="260" t="str">
        <f>Home!Q23</f>
        <v>UNIT 5</v>
      </c>
      <c r="P4" s="260" t="str">
        <f>Home!R23</f>
        <v>UNIT 6</v>
      </c>
      <c r="Q4" s="260" t="str">
        <f>Home!S23</f>
        <v>UNIT 7</v>
      </c>
      <c r="R4" s="260" t="str">
        <f>Home!T23</f>
        <v>UNIT 8</v>
      </c>
      <c r="S4" s="260" t="str">
        <f>Home!U23</f>
        <v>UNIT 9</v>
      </c>
      <c r="T4" s="260" t="str">
        <f>Home!V23</f>
        <v>UNIT 10</v>
      </c>
      <c r="U4" s="260" t="str">
        <f>Home!W23</f>
        <v>UNIT 11</v>
      </c>
      <c r="V4" s="260" t="str">
        <f>Home!X23</f>
        <v>UNIT 12</v>
      </c>
      <c r="W4" s="260" t="str">
        <f>Home!Y23</f>
        <v>UNIT 13</v>
      </c>
      <c r="X4" s="260" t="str">
        <f>Home!Z23</f>
        <v>UNIT 14</v>
      </c>
      <c r="Y4" s="260" t="str">
        <f>Home!AA23</f>
        <v>UNIT 15</v>
      </c>
      <c r="Z4" s="260" t="str">
        <f>Home!AB23</f>
        <v>UNIT 16</v>
      </c>
      <c r="AA4" s="260" t="str">
        <f>Home!AC23</f>
        <v>UNIT 17</v>
      </c>
      <c r="AB4" s="260" t="str">
        <f>Home!AD23</f>
        <v>UNIT 18</v>
      </c>
      <c r="AC4" s="260" t="str">
        <f>Home!AE23</f>
        <v>UNIT 19</v>
      </c>
      <c r="AD4" s="260" t="str">
        <f>Home!AF23</f>
        <v>UNIT 20</v>
      </c>
      <c r="AE4" s="260" t="str">
        <f>Home!AG23</f>
        <v>UNIT 21</v>
      </c>
      <c r="AF4" s="260" t="str">
        <f>Home!AH23</f>
        <v>UNIT 22</v>
      </c>
      <c r="AG4" s="260" t="str">
        <f>Home!AI23</f>
        <v>UNIT 23</v>
      </c>
      <c r="AH4" s="260" t="str">
        <f>Home!AJ23</f>
        <v>UNIT 24</v>
      </c>
      <c r="AI4" s="260" t="str">
        <f>Home!AK23</f>
        <v>UNIT 25</v>
      </c>
      <c r="AJ4" s="260" t="str">
        <f>Home!AL23</f>
        <v>UNIT 26</v>
      </c>
      <c r="AK4" s="260" t="str">
        <f>Home!AM23</f>
        <v>UNIT 27</v>
      </c>
      <c r="AL4" s="260" t="str">
        <f>Home!AN23</f>
        <v>UNIT 28</v>
      </c>
      <c r="AM4" s="260" t="str">
        <f>Home!AO23</f>
        <v>UNIT 29</v>
      </c>
      <c r="AN4" s="260" t="str">
        <f>Home!AP23</f>
        <v>UNIT 30</v>
      </c>
      <c r="AO4" s="260" t="str">
        <f>Home!AQ23</f>
        <v>UNIT 31</v>
      </c>
      <c r="AP4" s="260" t="str">
        <f>Home!AR23</f>
        <v>UNIT 32</v>
      </c>
      <c r="AQ4" s="260" t="str">
        <f>Home!AS23</f>
        <v>UNIT 33</v>
      </c>
      <c r="AR4" s="260" t="str">
        <f>Home!AT23</f>
        <v>UNIT 34</v>
      </c>
      <c r="AS4" s="260" t="str">
        <f>Home!AU23</f>
        <v>UNIT 35</v>
      </c>
      <c r="AT4" s="260" t="str">
        <f>Home!AV23</f>
        <v>UNIT 36</v>
      </c>
      <c r="AU4" s="260" t="str">
        <f>Home!AW23</f>
        <v>UNIT 37</v>
      </c>
      <c r="AV4" s="260" t="str">
        <f>Home!AX23</f>
        <v>UNIT 38</v>
      </c>
      <c r="AW4" s="260" t="str">
        <f>Home!AY23</f>
        <v>UNIT 39</v>
      </c>
      <c r="AX4" s="260" t="str">
        <f>Home!AZ23</f>
        <v>UNIT 40</v>
      </c>
      <c r="AY4" s="260" t="str">
        <f>Home!BA23</f>
        <v>UNIT 41</v>
      </c>
      <c r="AZ4" s="260" t="str">
        <f>Home!BB23</f>
        <v>UNIT 42</v>
      </c>
      <c r="BA4" s="260" t="str">
        <f>Home!BC23</f>
        <v>UNIT 43</v>
      </c>
      <c r="BB4" s="260" t="str">
        <f>Home!BD23</f>
        <v>UNIT 44</v>
      </c>
      <c r="BC4" s="260" t="str">
        <f>Home!BE23</f>
        <v>UNIT 45</v>
      </c>
      <c r="BD4" s="260" t="str">
        <f>Home!BF23</f>
        <v>UNIT 46</v>
      </c>
      <c r="BE4" s="260" t="str">
        <f>Home!BG23</f>
        <v>UNIT 47</v>
      </c>
      <c r="BF4" s="260" t="str">
        <f>Home!BH23</f>
        <v>UNIT 48</v>
      </c>
      <c r="BG4" s="260" t="str">
        <f>Home!BI23</f>
        <v>UNIT 49</v>
      </c>
      <c r="BH4" s="260" t="str">
        <f>Home!BJ23</f>
        <v>UNIT 50</v>
      </c>
      <c r="BI4" s="260" t="str">
        <f>Home!BK23</f>
        <v>UNIT 51</v>
      </c>
      <c r="BJ4" s="260" t="str">
        <f>Home!BL23</f>
        <v>UNIT 52</v>
      </c>
      <c r="BK4" s="260" t="str">
        <f>Home!BM23</f>
        <v>UNIT 53</v>
      </c>
      <c r="BL4" s="260" t="str">
        <f>Home!BN23</f>
        <v>UNIT 54</v>
      </c>
      <c r="BM4" s="260" t="str">
        <f>Home!BO23</f>
        <v>UNIT 55</v>
      </c>
      <c r="BN4" s="260" t="str">
        <f>Home!BP23</f>
        <v>UNIT 56</v>
      </c>
      <c r="BO4" s="260" t="str">
        <f>Home!BQ23</f>
        <v>UNIT 57</v>
      </c>
      <c r="BP4" s="260" t="str">
        <f>Home!BR23</f>
        <v>UNIT 58</v>
      </c>
      <c r="BQ4" s="260" t="str">
        <f>Home!BS23</f>
        <v>UNIT 59</v>
      </c>
      <c r="BR4" s="260" t="str">
        <f>Home!BT23</f>
        <v>UNIT 60</v>
      </c>
      <c r="BS4" s="260" t="str">
        <f>Home!BU23</f>
        <v>UNIT 61</v>
      </c>
      <c r="BT4" s="260" t="str">
        <f>Home!BV23</f>
        <v>UNIT 62</v>
      </c>
      <c r="BU4" s="260" t="str">
        <f>Home!BW23</f>
        <v>UNIT 63</v>
      </c>
      <c r="BV4" s="260" t="str">
        <f>Home!BX23</f>
        <v>UNIT 64</v>
      </c>
      <c r="BW4" s="260" t="str">
        <f>Home!BY23</f>
        <v>UNIT 65</v>
      </c>
      <c r="BX4" s="260" t="str">
        <f>Home!BZ23</f>
        <v>UNIT 66</v>
      </c>
      <c r="BY4" s="260" t="str">
        <f>Home!CA23</f>
        <v>UNIT 67</v>
      </c>
      <c r="BZ4" s="260" t="str">
        <f>Home!CB23</f>
        <v>UNIT 68</v>
      </c>
      <c r="CA4" s="260" t="str">
        <f>Home!CC23</f>
        <v>UNIT 69</v>
      </c>
      <c r="CB4" s="260" t="str">
        <f>Home!CD23</f>
        <v>UNIT 70</v>
      </c>
      <c r="CC4" s="260" t="str">
        <f>Home!CE23</f>
        <v>UNIT 71</v>
      </c>
      <c r="CD4" s="260" t="str">
        <f>Home!CF23</f>
        <v>UNIT 72</v>
      </c>
      <c r="CE4" s="260" t="str">
        <f>Home!CG23</f>
        <v>UNIT 73</v>
      </c>
      <c r="CF4" s="260" t="str">
        <f>Home!CH23</f>
        <v>UNIT 74</v>
      </c>
      <c r="CG4" s="260" t="str">
        <f>Home!CI23</f>
        <v>UNIT 75</v>
      </c>
      <c r="CH4" s="260" t="str">
        <f>Home!CJ23</f>
        <v>UNIT 76</v>
      </c>
      <c r="CI4" s="260" t="str">
        <f>Home!CK23</f>
        <v>UNIT 77</v>
      </c>
      <c r="CJ4" s="260" t="str">
        <f>Home!CL23</f>
        <v>UNIT 78</v>
      </c>
      <c r="CK4" s="260" t="str">
        <f>Home!CM23</f>
        <v>UNIT 79</v>
      </c>
      <c r="CL4" s="260" t="str">
        <f>Home!CN23</f>
        <v>UNIT 80</v>
      </c>
      <c r="CM4" s="260" t="str">
        <f>Home!CO23</f>
        <v>UNIT 81</v>
      </c>
      <c r="CN4" s="260" t="str">
        <f>Home!CP23</f>
        <v>UNIT 82</v>
      </c>
      <c r="CO4" s="260" t="str">
        <f>Home!CQ23</f>
        <v>UNIT 83</v>
      </c>
      <c r="CP4" s="260" t="str">
        <f>Home!CR23</f>
        <v>UNIT 84</v>
      </c>
      <c r="CQ4" s="260" t="str">
        <f>Home!CS23</f>
        <v>UNIT 85</v>
      </c>
      <c r="CR4" s="260" t="str">
        <f>Home!CT23</f>
        <v>UNIT 86</v>
      </c>
      <c r="CS4" s="260" t="str">
        <f>Home!CU23</f>
        <v>UNIT 87</v>
      </c>
      <c r="CT4" s="260" t="str">
        <f>Home!CV23</f>
        <v>UNIT 88</v>
      </c>
      <c r="CU4" s="260" t="str">
        <f>Home!CW23</f>
        <v>UNIT 89</v>
      </c>
      <c r="CV4" s="260" t="str">
        <f>Home!CX23</f>
        <v>UNIT 90</v>
      </c>
      <c r="CW4" s="260" t="str">
        <f>Home!CY23</f>
        <v>UNIT 91</v>
      </c>
      <c r="CX4" s="260" t="str">
        <f>Home!CZ23</f>
        <v>UNIT 92</v>
      </c>
      <c r="CY4" s="260" t="str">
        <f>Home!DA23</f>
        <v>UNIT 93</v>
      </c>
      <c r="CZ4" s="260" t="str">
        <f>Home!DB23</f>
        <v>UNIT 94</v>
      </c>
      <c r="DA4" s="260" t="str">
        <f>Home!DC23</f>
        <v>UNIT 95</v>
      </c>
      <c r="DB4" s="260" t="str">
        <f>Home!DD23</f>
        <v>UNIT 96</v>
      </c>
      <c r="DC4" s="260" t="str">
        <f>Home!DE23</f>
        <v>UNIT 97</v>
      </c>
      <c r="DD4" s="260" t="str">
        <f>Home!DF23</f>
        <v>UNIT 98</v>
      </c>
      <c r="DE4" s="260" t="str">
        <f>Home!DG23</f>
        <v>UNIT 99</v>
      </c>
      <c r="DF4" s="260" t="str">
        <f>Home!DH23</f>
        <v>UNIT 100</v>
      </c>
    </row>
    <row r="5" spans="1:110" ht="18" customHeight="1" x14ac:dyDescent="0.2">
      <c r="A5" s="57"/>
      <c r="B5" s="57"/>
      <c r="C5" s="57"/>
      <c r="D5" s="57"/>
      <c r="E5" s="78"/>
      <c r="F5" s="57"/>
      <c r="G5" s="57"/>
      <c r="H5" s="57"/>
      <c r="I5" s="60"/>
      <c r="J5" s="60"/>
      <c r="K5" s="92"/>
      <c r="U5" s="92"/>
      <c r="AE5" s="92"/>
      <c r="AO5" s="92"/>
      <c r="AY5" s="92"/>
      <c r="BI5" s="92"/>
      <c r="BS5" s="92"/>
      <c r="CC5" s="92"/>
      <c r="CM5" s="92"/>
      <c r="CW5" s="92"/>
    </row>
    <row r="6" spans="1:110" ht="27" customHeight="1" x14ac:dyDescent="0.2">
      <c r="A6" s="57"/>
      <c r="B6" s="442" t="str">
        <f>Weighting!C28</f>
        <v>HW 1.0</v>
      </c>
      <c r="C6" s="705" t="s">
        <v>188</v>
      </c>
      <c r="D6" s="705"/>
      <c r="E6" s="705"/>
      <c r="F6" s="443" t="s">
        <v>246</v>
      </c>
      <c r="G6" s="57"/>
      <c r="H6" s="57">
        <f>H9*$H$65</f>
        <v>0</v>
      </c>
      <c r="I6" s="443" t="s">
        <v>259</v>
      </c>
      <c r="J6" s="60"/>
      <c r="K6" s="298">
        <f t="shared" ref="K6:AP6" si="0">K9*$H$65</f>
        <v>0</v>
      </c>
      <c r="L6" s="298">
        <f t="shared" si="0"/>
        <v>0</v>
      </c>
      <c r="M6" s="298">
        <f t="shared" si="0"/>
        <v>0</v>
      </c>
      <c r="N6" s="298">
        <f t="shared" si="0"/>
        <v>0</v>
      </c>
      <c r="O6" s="298">
        <f t="shared" si="0"/>
        <v>0</v>
      </c>
      <c r="P6" s="298">
        <f t="shared" si="0"/>
        <v>0</v>
      </c>
      <c r="Q6" s="298">
        <f t="shared" si="0"/>
        <v>0</v>
      </c>
      <c r="R6" s="298">
        <f t="shared" si="0"/>
        <v>0</v>
      </c>
      <c r="S6" s="298">
        <f t="shared" si="0"/>
        <v>0</v>
      </c>
      <c r="T6" s="298">
        <f t="shared" si="0"/>
        <v>0</v>
      </c>
      <c r="U6" s="298">
        <f t="shared" si="0"/>
        <v>0</v>
      </c>
      <c r="V6" s="298">
        <f t="shared" si="0"/>
        <v>0</v>
      </c>
      <c r="W6" s="298">
        <f t="shared" si="0"/>
        <v>0</v>
      </c>
      <c r="X6" s="298">
        <f t="shared" si="0"/>
        <v>0</v>
      </c>
      <c r="Y6" s="298">
        <f t="shared" si="0"/>
        <v>0</v>
      </c>
      <c r="Z6" s="298">
        <f t="shared" si="0"/>
        <v>0</v>
      </c>
      <c r="AA6" s="298">
        <f t="shared" si="0"/>
        <v>0</v>
      </c>
      <c r="AB6" s="298">
        <f t="shared" si="0"/>
        <v>0</v>
      </c>
      <c r="AC6" s="298">
        <f t="shared" si="0"/>
        <v>0</v>
      </c>
      <c r="AD6" s="298">
        <f t="shared" si="0"/>
        <v>0</v>
      </c>
      <c r="AE6" s="298">
        <f t="shared" si="0"/>
        <v>0</v>
      </c>
      <c r="AF6" s="298">
        <f t="shared" si="0"/>
        <v>0</v>
      </c>
      <c r="AG6" s="298">
        <f t="shared" si="0"/>
        <v>0</v>
      </c>
      <c r="AH6" s="298">
        <f t="shared" si="0"/>
        <v>0</v>
      </c>
      <c r="AI6" s="298">
        <f t="shared" si="0"/>
        <v>0</v>
      </c>
      <c r="AJ6" s="298">
        <f t="shared" si="0"/>
        <v>0</v>
      </c>
      <c r="AK6" s="298">
        <f t="shared" si="0"/>
        <v>0</v>
      </c>
      <c r="AL6" s="298">
        <f t="shared" si="0"/>
        <v>0</v>
      </c>
      <c r="AM6" s="298">
        <f t="shared" si="0"/>
        <v>0</v>
      </c>
      <c r="AN6" s="298">
        <f t="shared" si="0"/>
        <v>0</v>
      </c>
      <c r="AO6" s="298">
        <f t="shared" si="0"/>
        <v>0</v>
      </c>
      <c r="AP6" s="298">
        <f t="shared" si="0"/>
        <v>0</v>
      </c>
      <c r="AQ6" s="298">
        <f t="shared" ref="AQ6:BV6" si="1">AQ9*$H$65</f>
        <v>0</v>
      </c>
      <c r="AR6" s="298">
        <f t="shared" si="1"/>
        <v>0</v>
      </c>
      <c r="AS6" s="298">
        <f t="shared" si="1"/>
        <v>0</v>
      </c>
      <c r="AT6" s="298">
        <f t="shared" si="1"/>
        <v>0</v>
      </c>
      <c r="AU6" s="298">
        <f t="shared" si="1"/>
        <v>0</v>
      </c>
      <c r="AV6" s="298">
        <f t="shared" si="1"/>
        <v>0</v>
      </c>
      <c r="AW6" s="298">
        <f t="shared" si="1"/>
        <v>0</v>
      </c>
      <c r="AX6" s="298">
        <f t="shared" si="1"/>
        <v>0</v>
      </c>
      <c r="AY6" s="298">
        <f t="shared" si="1"/>
        <v>0</v>
      </c>
      <c r="AZ6" s="298">
        <f t="shared" si="1"/>
        <v>0</v>
      </c>
      <c r="BA6" s="298">
        <f t="shared" si="1"/>
        <v>0</v>
      </c>
      <c r="BB6" s="298">
        <f t="shared" si="1"/>
        <v>0</v>
      </c>
      <c r="BC6" s="298">
        <f t="shared" si="1"/>
        <v>0</v>
      </c>
      <c r="BD6" s="298">
        <f t="shared" si="1"/>
        <v>0</v>
      </c>
      <c r="BE6" s="298">
        <f t="shared" si="1"/>
        <v>0</v>
      </c>
      <c r="BF6" s="298">
        <f t="shared" si="1"/>
        <v>0</v>
      </c>
      <c r="BG6" s="298">
        <f t="shared" si="1"/>
        <v>0</v>
      </c>
      <c r="BH6" s="298">
        <f t="shared" si="1"/>
        <v>0</v>
      </c>
      <c r="BI6" s="298">
        <f t="shared" si="1"/>
        <v>0</v>
      </c>
      <c r="BJ6" s="298">
        <f t="shared" si="1"/>
        <v>0</v>
      </c>
      <c r="BK6" s="298">
        <f t="shared" si="1"/>
        <v>0</v>
      </c>
      <c r="BL6" s="298">
        <f t="shared" si="1"/>
        <v>0</v>
      </c>
      <c r="BM6" s="298">
        <f t="shared" si="1"/>
        <v>0</v>
      </c>
      <c r="BN6" s="298">
        <f t="shared" si="1"/>
        <v>0</v>
      </c>
      <c r="BO6" s="298">
        <f t="shared" si="1"/>
        <v>0</v>
      </c>
      <c r="BP6" s="298">
        <f t="shared" si="1"/>
        <v>0</v>
      </c>
      <c r="BQ6" s="298">
        <f t="shared" si="1"/>
        <v>0</v>
      </c>
      <c r="BR6" s="298">
        <f t="shared" si="1"/>
        <v>0</v>
      </c>
      <c r="BS6" s="298">
        <f t="shared" si="1"/>
        <v>0</v>
      </c>
      <c r="BT6" s="298">
        <f t="shared" si="1"/>
        <v>0</v>
      </c>
      <c r="BU6" s="298">
        <f t="shared" si="1"/>
        <v>0</v>
      </c>
      <c r="BV6" s="298">
        <f t="shared" si="1"/>
        <v>0</v>
      </c>
      <c r="BW6" s="298">
        <f t="shared" ref="BW6:DF6" si="2">BW9*$H$65</f>
        <v>0</v>
      </c>
      <c r="BX6" s="298">
        <f t="shared" si="2"/>
        <v>0</v>
      </c>
      <c r="BY6" s="298">
        <f t="shared" si="2"/>
        <v>0</v>
      </c>
      <c r="BZ6" s="298">
        <f t="shared" si="2"/>
        <v>0</v>
      </c>
      <c r="CA6" s="298">
        <f t="shared" si="2"/>
        <v>0</v>
      </c>
      <c r="CB6" s="298">
        <f t="shared" si="2"/>
        <v>0</v>
      </c>
      <c r="CC6" s="298">
        <f t="shared" si="2"/>
        <v>0</v>
      </c>
      <c r="CD6" s="298">
        <f t="shared" si="2"/>
        <v>0</v>
      </c>
      <c r="CE6" s="298">
        <f t="shared" si="2"/>
        <v>0</v>
      </c>
      <c r="CF6" s="298">
        <f t="shared" si="2"/>
        <v>0</v>
      </c>
      <c r="CG6" s="298">
        <f t="shared" si="2"/>
        <v>0</v>
      </c>
      <c r="CH6" s="298">
        <f t="shared" si="2"/>
        <v>0</v>
      </c>
      <c r="CI6" s="298">
        <f t="shared" si="2"/>
        <v>0</v>
      </c>
      <c r="CJ6" s="298">
        <f t="shared" si="2"/>
        <v>0</v>
      </c>
      <c r="CK6" s="298">
        <f t="shared" si="2"/>
        <v>0</v>
      </c>
      <c r="CL6" s="298">
        <f t="shared" si="2"/>
        <v>0</v>
      </c>
      <c r="CM6" s="298">
        <f t="shared" si="2"/>
        <v>0</v>
      </c>
      <c r="CN6" s="298">
        <f t="shared" si="2"/>
        <v>0</v>
      </c>
      <c r="CO6" s="298">
        <f t="shared" si="2"/>
        <v>0</v>
      </c>
      <c r="CP6" s="298">
        <f t="shared" si="2"/>
        <v>0</v>
      </c>
      <c r="CQ6" s="298">
        <f t="shared" si="2"/>
        <v>0</v>
      </c>
      <c r="CR6" s="298">
        <f t="shared" si="2"/>
        <v>0</v>
      </c>
      <c r="CS6" s="298">
        <f t="shared" si="2"/>
        <v>0</v>
      </c>
      <c r="CT6" s="298">
        <f t="shared" si="2"/>
        <v>0</v>
      </c>
      <c r="CU6" s="298">
        <f t="shared" si="2"/>
        <v>0</v>
      </c>
      <c r="CV6" s="298">
        <f t="shared" si="2"/>
        <v>0</v>
      </c>
      <c r="CW6" s="298">
        <f t="shared" si="2"/>
        <v>0</v>
      </c>
      <c r="CX6" s="298">
        <f t="shared" si="2"/>
        <v>0</v>
      </c>
      <c r="CY6" s="298">
        <f t="shared" si="2"/>
        <v>0</v>
      </c>
      <c r="CZ6" s="298">
        <f t="shared" si="2"/>
        <v>0</v>
      </c>
      <c r="DA6" s="298">
        <f t="shared" si="2"/>
        <v>0</v>
      </c>
      <c r="DB6" s="298">
        <f t="shared" si="2"/>
        <v>0</v>
      </c>
      <c r="DC6" s="298">
        <f t="shared" si="2"/>
        <v>0</v>
      </c>
      <c r="DD6" s="298">
        <f t="shared" si="2"/>
        <v>0</v>
      </c>
      <c r="DE6" s="298">
        <f t="shared" si="2"/>
        <v>0</v>
      </c>
      <c r="DF6" s="298">
        <f t="shared" si="2"/>
        <v>0</v>
      </c>
    </row>
    <row r="7" spans="1:110" ht="6.75" customHeight="1" x14ac:dyDescent="0.2">
      <c r="A7" s="57"/>
      <c r="B7" s="185"/>
      <c r="C7" s="185"/>
      <c r="D7" s="185"/>
      <c r="E7" s="185"/>
      <c r="F7" s="185"/>
      <c r="G7" s="57"/>
      <c r="H7" s="60"/>
      <c r="I7" s="60"/>
      <c r="J7" s="60"/>
      <c r="K7" s="92"/>
      <c r="U7" s="92"/>
      <c r="AE7" s="92"/>
      <c r="AO7" s="92"/>
      <c r="AY7" s="92"/>
      <c r="BI7" s="92"/>
      <c r="BS7" s="92"/>
      <c r="CC7" s="92"/>
      <c r="CM7" s="92"/>
      <c r="CW7" s="92"/>
    </row>
    <row r="8" spans="1:110" ht="54" customHeight="1" thickBot="1" x14ac:dyDescent="0.25">
      <c r="A8" s="57"/>
      <c r="B8" s="390"/>
      <c r="C8" s="692" t="s">
        <v>369</v>
      </c>
      <c r="D8" s="692"/>
      <c r="E8" s="692"/>
      <c r="F8" s="406">
        <v>100</v>
      </c>
      <c r="G8" s="57"/>
      <c r="H8" s="66"/>
      <c r="I8" s="66"/>
      <c r="J8" s="181"/>
      <c r="K8" s="176"/>
      <c r="U8" s="176"/>
      <c r="AE8" s="176"/>
      <c r="AO8" s="176"/>
      <c r="AY8" s="176"/>
      <c r="BI8" s="176"/>
      <c r="BS8" s="176"/>
      <c r="CC8" s="176"/>
      <c r="CM8" s="176"/>
      <c r="CW8" s="176"/>
    </row>
    <row r="9" spans="1:110" ht="66.75" customHeight="1" thickBot="1" x14ac:dyDescent="0.25">
      <c r="A9" s="57"/>
      <c r="B9" s="390"/>
      <c r="C9" s="690" t="s">
        <v>368</v>
      </c>
      <c r="D9" s="690"/>
      <c r="E9" s="690"/>
      <c r="F9" s="453">
        <v>75</v>
      </c>
      <c r="G9" s="57"/>
      <c r="H9" s="66">
        <f>I9</f>
        <v>0</v>
      </c>
      <c r="I9" s="263">
        <f>IFERROR(AVERAGEIF(K9:DF9,"&lt;&gt;0"),0)</f>
        <v>0</v>
      </c>
      <c r="J9" s="181"/>
      <c r="K9" s="252">
        <v>0</v>
      </c>
      <c r="L9" s="252">
        <v>0</v>
      </c>
      <c r="M9" s="252">
        <v>0</v>
      </c>
      <c r="N9" s="252">
        <v>0</v>
      </c>
      <c r="O9" s="252">
        <v>0</v>
      </c>
      <c r="P9" s="252">
        <v>0</v>
      </c>
      <c r="Q9" s="252">
        <v>0</v>
      </c>
      <c r="R9" s="252">
        <v>0</v>
      </c>
      <c r="S9" s="252">
        <v>0</v>
      </c>
      <c r="T9" s="252">
        <v>0</v>
      </c>
      <c r="U9" s="252">
        <v>0</v>
      </c>
      <c r="V9" s="252">
        <v>0</v>
      </c>
      <c r="W9" s="252">
        <v>0</v>
      </c>
      <c r="X9" s="252">
        <v>0</v>
      </c>
      <c r="Y9" s="252">
        <v>0</v>
      </c>
      <c r="Z9" s="252">
        <v>0</v>
      </c>
      <c r="AA9" s="252">
        <v>0</v>
      </c>
      <c r="AB9" s="252">
        <v>0</v>
      </c>
      <c r="AC9" s="252">
        <v>0</v>
      </c>
      <c r="AD9" s="252">
        <v>0</v>
      </c>
      <c r="AE9" s="252">
        <v>0</v>
      </c>
      <c r="AF9" s="252">
        <v>0</v>
      </c>
      <c r="AG9" s="252">
        <v>0</v>
      </c>
      <c r="AH9" s="252">
        <v>0</v>
      </c>
      <c r="AI9" s="252">
        <v>0</v>
      </c>
      <c r="AJ9" s="252">
        <v>0</v>
      </c>
      <c r="AK9" s="252">
        <v>0</v>
      </c>
      <c r="AL9" s="252">
        <v>0</v>
      </c>
      <c r="AM9" s="252">
        <v>0</v>
      </c>
      <c r="AN9" s="252">
        <v>0</v>
      </c>
      <c r="AO9" s="252">
        <v>0</v>
      </c>
      <c r="AP9" s="252">
        <v>0</v>
      </c>
      <c r="AQ9" s="252">
        <v>0</v>
      </c>
      <c r="AR9" s="252">
        <v>0</v>
      </c>
      <c r="AS9" s="252">
        <v>0</v>
      </c>
      <c r="AT9" s="252">
        <v>0</v>
      </c>
      <c r="AU9" s="252">
        <v>0</v>
      </c>
      <c r="AV9" s="252">
        <v>0</v>
      </c>
      <c r="AW9" s="252">
        <v>0</v>
      </c>
      <c r="AX9" s="252">
        <v>0</v>
      </c>
      <c r="AY9" s="252">
        <v>0</v>
      </c>
      <c r="AZ9" s="252">
        <v>0</v>
      </c>
      <c r="BA9" s="252">
        <v>0</v>
      </c>
      <c r="BB9" s="252">
        <v>0</v>
      </c>
      <c r="BC9" s="252">
        <v>0</v>
      </c>
      <c r="BD9" s="252">
        <v>0</v>
      </c>
      <c r="BE9" s="252">
        <v>0</v>
      </c>
      <c r="BF9" s="252">
        <v>0</v>
      </c>
      <c r="BG9" s="252">
        <v>0</v>
      </c>
      <c r="BH9" s="252">
        <v>0</v>
      </c>
      <c r="BI9" s="252">
        <v>0</v>
      </c>
      <c r="BJ9" s="252">
        <v>0</v>
      </c>
      <c r="BK9" s="252">
        <v>0</v>
      </c>
      <c r="BL9" s="252">
        <v>0</v>
      </c>
      <c r="BM9" s="252">
        <v>0</v>
      </c>
      <c r="BN9" s="252">
        <v>0</v>
      </c>
      <c r="BO9" s="252">
        <v>0</v>
      </c>
      <c r="BP9" s="252">
        <v>0</v>
      </c>
      <c r="BQ9" s="252">
        <v>0</v>
      </c>
      <c r="BR9" s="252">
        <v>0</v>
      </c>
      <c r="BS9" s="252">
        <v>0</v>
      </c>
      <c r="BT9" s="252">
        <v>0</v>
      </c>
      <c r="BU9" s="252">
        <v>0</v>
      </c>
      <c r="BV9" s="252">
        <v>0</v>
      </c>
      <c r="BW9" s="252">
        <v>0</v>
      </c>
      <c r="BX9" s="252">
        <v>0</v>
      </c>
      <c r="BY9" s="252">
        <v>0</v>
      </c>
      <c r="BZ9" s="252">
        <v>0</v>
      </c>
      <c r="CA9" s="252">
        <v>0</v>
      </c>
      <c r="CB9" s="252">
        <v>0</v>
      </c>
      <c r="CC9" s="252">
        <v>0</v>
      </c>
      <c r="CD9" s="252">
        <v>0</v>
      </c>
      <c r="CE9" s="252">
        <v>0</v>
      </c>
      <c r="CF9" s="252">
        <v>0</v>
      </c>
      <c r="CG9" s="252">
        <v>0</v>
      </c>
      <c r="CH9" s="252">
        <v>0</v>
      </c>
      <c r="CI9" s="252">
        <v>0</v>
      </c>
      <c r="CJ9" s="252">
        <v>0</v>
      </c>
      <c r="CK9" s="252">
        <v>0</v>
      </c>
      <c r="CL9" s="252">
        <v>0</v>
      </c>
      <c r="CM9" s="252">
        <v>0</v>
      </c>
      <c r="CN9" s="252">
        <v>0</v>
      </c>
      <c r="CO9" s="252">
        <v>0</v>
      </c>
      <c r="CP9" s="252">
        <v>0</v>
      </c>
      <c r="CQ9" s="252">
        <v>0</v>
      </c>
      <c r="CR9" s="252">
        <v>0</v>
      </c>
      <c r="CS9" s="252">
        <v>0</v>
      </c>
      <c r="CT9" s="252">
        <v>0</v>
      </c>
      <c r="CU9" s="252">
        <v>0</v>
      </c>
      <c r="CV9" s="252">
        <v>0</v>
      </c>
      <c r="CW9" s="252">
        <v>0</v>
      </c>
      <c r="CX9" s="252">
        <v>0</v>
      </c>
      <c r="CY9" s="252">
        <v>0</v>
      </c>
      <c r="CZ9" s="252">
        <v>0</v>
      </c>
      <c r="DA9" s="252">
        <v>0</v>
      </c>
      <c r="DB9" s="252">
        <v>0</v>
      </c>
      <c r="DC9" s="252">
        <v>0</v>
      </c>
      <c r="DD9" s="252">
        <v>0</v>
      </c>
      <c r="DE9" s="252">
        <v>0</v>
      </c>
      <c r="DF9" s="252">
        <v>0</v>
      </c>
    </row>
    <row r="10" spans="1:110" ht="39" customHeight="1" x14ac:dyDescent="0.2">
      <c r="A10" s="57"/>
      <c r="B10" s="390"/>
      <c r="C10" s="697" t="s">
        <v>367</v>
      </c>
      <c r="D10" s="697"/>
      <c r="E10" s="697"/>
      <c r="F10" s="408">
        <v>50</v>
      </c>
      <c r="G10" s="57"/>
      <c r="H10" s="66"/>
      <c r="I10" s="66"/>
      <c r="J10" s="181"/>
      <c r="K10" s="176"/>
      <c r="U10" s="176"/>
      <c r="AE10" s="176"/>
      <c r="AO10" s="176"/>
      <c r="AY10" s="176"/>
      <c r="BI10" s="176"/>
      <c r="BS10" s="176"/>
      <c r="CC10" s="176"/>
      <c r="CM10" s="176"/>
      <c r="CW10" s="176"/>
    </row>
    <row r="11" spans="1:110" ht="18" customHeight="1" x14ac:dyDescent="0.2">
      <c r="A11" s="57"/>
      <c r="B11" s="390"/>
      <c r="C11" s="390"/>
      <c r="D11" s="390"/>
      <c r="E11" s="66"/>
      <c r="F11" s="214">
        <v>0</v>
      </c>
      <c r="G11" s="57"/>
      <c r="H11" s="60"/>
      <c r="I11" s="179"/>
      <c r="J11" s="181"/>
      <c r="K11" s="176"/>
      <c r="U11" s="176"/>
      <c r="AE11" s="176"/>
      <c r="AO11" s="176"/>
      <c r="AY11" s="176"/>
      <c r="BI11" s="176"/>
      <c r="BS11" s="176"/>
      <c r="CC11" s="176"/>
      <c r="CM11" s="176"/>
      <c r="CW11" s="176"/>
    </row>
    <row r="12" spans="1:110" ht="27" customHeight="1" x14ac:dyDescent="0.2">
      <c r="A12" s="57"/>
      <c r="B12" s="442" t="str">
        <f>Weighting!C29</f>
        <v>HW 2.0</v>
      </c>
      <c r="C12" s="705" t="s">
        <v>189</v>
      </c>
      <c r="D12" s="705"/>
      <c r="E12" s="705"/>
      <c r="F12" s="443" t="s">
        <v>246</v>
      </c>
      <c r="G12" s="57"/>
      <c r="H12" s="57">
        <f>H15*$H$66</f>
        <v>0</v>
      </c>
      <c r="I12" s="60"/>
      <c r="J12" s="181"/>
      <c r="K12" s="276">
        <f t="shared" ref="K12:AP12" si="3">K15*$H$66</f>
        <v>0</v>
      </c>
      <c r="L12" s="276">
        <f t="shared" si="3"/>
        <v>0</v>
      </c>
      <c r="M12" s="276">
        <f t="shared" si="3"/>
        <v>0</v>
      </c>
      <c r="N12" s="276">
        <f t="shared" si="3"/>
        <v>0</v>
      </c>
      <c r="O12" s="276">
        <f t="shared" si="3"/>
        <v>0</v>
      </c>
      <c r="P12" s="276">
        <f t="shared" si="3"/>
        <v>0</v>
      </c>
      <c r="Q12" s="276">
        <f t="shared" si="3"/>
        <v>0</v>
      </c>
      <c r="R12" s="276">
        <f t="shared" si="3"/>
        <v>0</v>
      </c>
      <c r="S12" s="276">
        <f t="shared" si="3"/>
        <v>0</v>
      </c>
      <c r="T12" s="276">
        <f t="shared" si="3"/>
        <v>0</v>
      </c>
      <c r="U12" s="276">
        <f t="shared" si="3"/>
        <v>0</v>
      </c>
      <c r="V12" s="276">
        <f t="shared" si="3"/>
        <v>0</v>
      </c>
      <c r="W12" s="276">
        <f t="shared" si="3"/>
        <v>0</v>
      </c>
      <c r="X12" s="276">
        <f t="shared" si="3"/>
        <v>0</v>
      </c>
      <c r="Y12" s="276">
        <f t="shared" si="3"/>
        <v>0</v>
      </c>
      <c r="Z12" s="276">
        <f t="shared" si="3"/>
        <v>0</v>
      </c>
      <c r="AA12" s="276">
        <f t="shared" si="3"/>
        <v>0</v>
      </c>
      <c r="AB12" s="276">
        <f t="shared" si="3"/>
        <v>0</v>
      </c>
      <c r="AC12" s="276">
        <f t="shared" si="3"/>
        <v>0</v>
      </c>
      <c r="AD12" s="276">
        <f t="shared" si="3"/>
        <v>0</v>
      </c>
      <c r="AE12" s="276">
        <f t="shared" si="3"/>
        <v>0</v>
      </c>
      <c r="AF12" s="276">
        <f t="shared" si="3"/>
        <v>0</v>
      </c>
      <c r="AG12" s="276">
        <f t="shared" si="3"/>
        <v>0</v>
      </c>
      <c r="AH12" s="276">
        <f t="shared" si="3"/>
        <v>0</v>
      </c>
      <c r="AI12" s="276">
        <f t="shared" si="3"/>
        <v>0</v>
      </c>
      <c r="AJ12" s="276">
        <f t="shared" si="3"/>
        <v>0</v>
      </c>
      <c r="AK12" s="276">
        <f t="shared" si="3"/>
        <v>0</v>
      </c>
      <c r="AL12" s="276">
        <f t="shared" si="3"/>
        <v>0</v>
      </c>
      <c r="AM12" s="276">
        <f t="shared" si="3"/>
        <v>0</v>
      </c>
      <c r="AN12" s="276">
        <f t="shared" si="3"/>
        <v>0</v>
      </c>
      <c r="AO12" s="276">
        <f t="shared" si="3"/>
        <v>0</v>
      </c>
      <c r="AP12" s="276">
        <f t="shared" si="3"/>
        <v>0</v>
      </c>
      <c r="AQ12" s="276">
        <f t="shared" ref="AQ12:BV12" si="4">AQ15*$H$66</f>
        <v>0</v>
      </c>
      <c r="AR12" s="276">
        <f t="shared" si="4"/>
        <v>0</v>
      </c>
      <c r="AS12" s="276">
        <f t="shared" si="4"/>
        <v>0</v>
      </c>
      <c r="AT12" s="276">
        <f t="shared" si="4"/>
        <v>0</v>
      </c>
      <c r="AU12" s="276">
        <f t="shared" si="4"/>
        <v>0</v>
      </c>
      <c r="AV12" s="276">
        <f t="shared" si="4"/>
        <v>0</v>
      </c>
      <c r="AW12" s="276">
        <f t="shared" si="4"/>
        <v>0</v>
      </c>
      <c r="AX12" s="276">
        <f t="shared" si="4"/>
        <v>0</v>
      </c>
      <c r="AY12" s="276">
        <f t="shared" si="4"/>
        <v>0</v>
      </c>
      <c r="AZ12" s="276">
        <f t="shared" si="4"/>
        <v>0</v>
      </c>
      <c r="BA12" s="276">
        <f t="shared" si="4"/>
        <v>0</v>
      </c>
      <c r="BB12" s="276">
        <f t="shared" si="4"/>
        <v>0</v>
      </c>
      <c r="BC12" s="276">
        <f t="shared" si="4"/>
        <v>0</v>
      </c>
      <c r="BD12" s="276">
        <f t="shared" si="4"/>
        <v>0</v>
      </c>
      <c r="BE12" s="276">
        <f t="shared" si="4"/>
        <v>0</v>
      </c>
      <c r="BF12" s="276">
        <f t="shared" si="4"/>
        <v>0</v>
      </c>
      <c r="BG12" s="276">
        <f t="shared" si="4"/>
        <v>0</v>
      </c>
      <c r="BH12" s="276">
        <f t="shared" si="4"/>
        <v>0</v>
      </c>
      <c r="BI12" s="276">
        <f t="shared" si="4"/>
        <v>0</v>
      </c>
      <c r="BJ12" s="276">
        <f t="shared" si="4"/>
        <v>0</v>
      </c>
      <c r="BK12" s="276">
        <f t="shared" si="4"/>
        <v>0</v>
      </c>
      <c r="BL12" s="276">
        <f t="shared" si="4"/>
        <v>0</v>
      </c>
      <c r="BM12" s="276">
        <f t="shared" si="4"/>
        <v>0</v>
      </c>
      <c r="BN12" s="276">
        <f t="shared" si="4"/>
        <v>0</v>
      </c>
      <c r="BO12" s="276">
        <f t="shared" si="4"/>
        <v>0</v>
      </c>
      <c r="BP12" s="276">
        <f t="shared" si="4"/>
        <v>0</v>
      </c>
      <c r="BQ12" s="276">
        <f t="shared" si="4"/>
        <v>0</v>
      </c>
      <c r="BR12" s="276">
        <f t="shared" si="4"/>
        <v>0</v>
      </c>
      <c r="BS12" s="276">
        <f t="shared" si="4"/>
        <v>0</v>
      </c>
      <c r="BT12" s="276">
        <f t="shared" si="4"/>
        <v>0</v>
      </c>
      <c r="BU12" s="276">
        <f t="shared" si="4"/>
        <v>0</v>
      </c>
      <c r="BV12" s="276">
        <f t="shared" si="4"/>
        <v>0</v>
      </c>
      <c r="BW12" s="276">
        <f t="shared" ref="BW12:DF12" si="5">BW15*$H$66</f>
        <v>0</v>
      </c>
      <c r="BX12" s="276">
        <f t="shared" si="5"/>
        <v>0</v>
      </c>
      <c r="BY12" s="276">
        <f t="shared" si="5"/>
        <v>0</v>
      </c>
      <c r="BZ12" s="276">
        <f t="shared" si="5"/>
        <v>0</v>
      </c>
      <c r="CA12" s="276">
        <f t="shared" si="5"/>
        <v>0</v>
      </c>
      <c r="CB12" s="276">
        <f t="shared" si="5"/>
        <v>0</v>
      </c>
      <c r="CC12" s="276">
        <f t="shared" si="5"/>
        <v>0</v>
      </c>
      <c r="CD12" s="276">
        <f t="shared" si="5"/>
        <v>0</v>
      </c>
      <c r="CE12" s="276">
        <f t="shared" si="5"/>
        <v>0</v>
      </c>
      <c r="CF12" s="276">
        <f t="shared" si="5"/>
        <v>0</v>
      </c>
      <c r="CG12" s="276">
        <f t="shared" si="5"/>
        <v>0</v>
      </c>
      <c r="CH12" s="276">
        <f t="shared" si="5"/>
        <v>0</v>
      </c>
      <c r="CI12" s="276">
        <f t="shared" si="5"/>
        <v>0</v>
      </c>
      <c r="CJ12" s="276">
        <f t="shared" si="5"/>
        <v>0</v>
      </c>
      <c r="CK12" s="276">
        <f t="shared" si="5"/>
        <v>0</v>
      </c>
      <c r="CL12" s="276">
        <f t="shared" si="5"/>
        <v>0</v>
      </c>
      <c r="CM12" s="276">
        <f t="shared" si="5"/>
        <v>0</v>
      </c>
      <c r="CN12" s="276">
        <f t="shared" si="5"/>
        <v>0</v>
      </c>
      <c r="CO12" s="276">
        <f t="shared" si="5"/>
        <v>0</v>
      </c>
      <c r="CP12" s="276">
        <f t="shared" si="5"/>
        <v>0</v>
      </c>
      <c r="CQ12" s="276">
        <f t="shared" si="5"/>
        <v>0</v>
      </c>
      <c r="CR12" s="276">
        <f t="shared" si="5"/>
        <v>0</v>
      </c>
      <c r="CS12" s="276">
        <f t="shared" si="5"/>
        <v>0</v>
      </c>
      <c r="CT12" s="276">
        <f t="shared" si="5"/>
        <v>0</v>
      </c>
      <c r="CU12" s="276">
        <f t="shared" si="5"/>
        <v>0</v>
      </c>
      <c r="CV12" s="276">
        <f t="shared" si="5"/>
        <v>0</v>
      </c>
      <c r="CW12" s="276">
        <f t="shared" si="5"/>
        <v>0</v>
      </c>
      <c r="CX12" s="276">
        <f t="shared" si="5"/>
        <v>0</v>
      </c>
      <c r="CY12" s="276">
        <f t="shared" si="5"/>
        <v>0</v>
      </c>
      <c r="CZ12" s="276">
        <f t="shared" si="5"/>
        <v>0</v>
      </c>
      <c r="DA12" s="276">
        <f t="shared" si="5"/>
        <v>0</v>
      </c>
      <c r="DB12" s="276">
        <f t="shared" si="5"/>
        <v>0</v>
      </c>
      <c r="DC12" s="276">
        <f t="shared" si="5"/>
        <v>0</v>
      </c>
      <c r="DD12" s="276">
        <f t="shared" si="5"/>
        <v>0</v>
      </c>
      <c r="DE12" s="276">
        <f t="shared" si="5"/>
        <v>0</v>
      </c>
      <c r="DF12" s="276">
        <f t="shared" si="5"/>
        <v>0</v>
      </c>
    </row>
    <row r="13" spans="1:110" ht="4.5" customHeight="1" x14ac:dyDescent="0.2">
      <c r="A13" s="57"/>
      <c r="B13" s="185"/>
      <c r="C13" s="185"/>
      <c r="D13" s="185"/>
      <c r="E13" s="185"/>
      <c r="F13" s="185"/>
      <c r="G13" s="57"/>
      <c r="H13" s="60"/>
      <c r="I13" s="66"/>
      <c r="J13" s="181"/>
      <c r="K13" s="176"/>
      <c r="U13" s="176"/>
      <c r="AE13" s="176"/>
      <c r="AO13" s="176"/>
      <c r="AY13" s="176"/>
      <c r="BI13" s="176"/>
      <c r="BS13" s="176"/>
      <c r="CC13" s="176"/>
      <c r="CM13" s="176"/>
      <c r="CW13" s="176"/>
    </row>
    <row r="14" spans="1:110" s="88" customFormat="1" ht="39" customHeight="1" thickBot="1" x14ac:dyDescent="0.25">
      <c r="A14" s="86"/>
      <c r="B14" s="87"/>
      <c r="C14" s="692" t="s">
        <v>370</v>
      </c>
      <c r="D14" s="692"/>
      <c r="E14" s="692"/>
      <c r="F14" s="406">
        <v>100</v>
      </c>
      <c r="G14" s="86"/>
      <c r="H14" s="66"/>
      <c r="I14" s="66"/>
      <c r="J14" s="87"/>
      <c r="K14" s="177"/>
      <c r="U14" s="177"/>
      <c r="AE14" s="177"/>
      <c r="AO14" s="177"/>
      <c r="AY14" s="177"/>
      <c r="BI14" s="177"/>
      <c r="BS14" s="177"/>
      <c r="CC14" s="177"/>
      <c r="CM14" s="177"/>
      <c r="CW14" s="177"/>
    </row>
    <row r="15" spans="1:110" s="88" customFormat="1" ht="31.5" customHeight="1" thickBot="1" x14ac:dyDescent="0.25">
      <c r="A15" s="86"/>
      <c r="B15" s="87"/>
      <c r="C15" s="690" t="s">
        <v>371</v>
      </c>
      <c r="D15" s="690"/>
      <c r="E15" s="690"/>
      <c r="F15" s="407">
        <v>70</v>
      </c>
      <c r="G15" s="86"/>
      <c r="H15" s="66">
        <f>I15</f>
        <v>0</v>
      </c>
      <c r="I15" s="263">
        <f>IFERROR(AVERAGEIF(K15:DF15,"&lt;&gt;0"),0)</f>
        <v>0</v>
      </c>
      <c r="J15" s="87"/>
      <c r="K15" s="252">
        <v>0</v>
      </c>
      <c r="L15" s="252">
        <v>0</v>
      </c>
      <c r="M15" s="252">
        <v>0</v>
      </c>
      <c r="N15" s="252">
        <v>0</v>
      </c>
      <c r="O15" s="252">
        <v>0</v>
      </c>
      <c r="P15" s="252">
        <v>0</v>
      </c>
      <c r="Q15" s="252">
        <v>0</v>
      </c>
      <c r="R15" s="252">
        <v>0</v>
      </c>
      <c r="S15" s="252">
        <v>0</v>
      </c>
      <c r="T15" s="252">
        <v>0</v>
      </c>
      <c r="U15" s="252">
        <v>0</v>
      </c>
      <c r="V15" s="252">
        <v>0</v>
      </c>
      <c r="W15" s="252">
        <v>0</v>
      </c>
      <c r="X15" s="252">
        <v>0</v>
      </c>
      <c r="Y15" s="252">
        <v>0</v>
      </c>
      <c r="Z15" s="252">
        <v>0</v>
      </c>
      <c r="AA15" s="252">
        <v>0</v>
      </c>
      <c r="AB15" s="252">
        <v>0</v>
      </c>
      <c r="AC15" s="252">
        <v>0</v>
      </c>
      <c r="AD15" s="252">
        <v>0</v>
      </c>
      <c r="AE15" s="252">
        <v>0</v>
      </c>
      <c r="AF15" s="252">
        <v>0</v>
      </c>
      <c r="AG15" s="252">
        <v>0</v>
      </c>
      <c r="AH15" s="252">
        <v>0</v>
      </c>
      <c r="AI15" s="252">
        <v>0</v>
      </c>
      <c r="AJ15" s="252">
        <v>0</v>
      </c>
      <c r="AK15" s="252">
        <v>0</v>
      </c>
      <c r="AL15" s="252">
        <v>0</v>
      </c>
      <c r="AM15" s="252">
        <v>0</v>
      </c>
      <c r="AN15" s="252">
        <v>0</v>
      </c>
      <c r="AO15" s="252">
        <v>0</v>
      </c>
      <c r="AP15" s="252">
        <v>0</v>
      </c>
      <c r="AQ15" s="252">
        <v>0</v>
      </c>
      <c r="AR15" s="252">
        <v>0</v>
      </c>
      <c r="AS15" s="252">
        <v>0</v>
      </c>
      <c r="AT15" s="252">
        <v>0</v>
      </c>
      <c r="AU15" s="252">
        <v>0</v>
      </c>
      <c r="AV15" s="252">
        <v>0</v>
      </c>
      <c r="AW15" s="252">
        <v>0</v>
      </c>
      <c r="AX15" s="252">
        <v>0</v>
      </c>
      <c r="AY15" s="252">
        <v>0</v>
      </c>
      <c r="AZ15" s="252">
        <v>0</v>
      </c>
      <c r="BA15" s="252">
        <v>0</v>
      </c>
      <c r="BB15" s="252">
        <v>0</v>
      </c>
      <c r="BC15" s="252">
        <v>0</v>
      </c>
      <c r="BD15" s="252">
        <v>0</v>
      </c>
      <c r="BE15" s="252">
        <v>0</v>
      </c>
      <c r="BF15" s="252">
        <v>0</v>
      </c>
      <c r="BG15" s="252">
        <v>0</v>
      </c>
      <c r="BH15" s="252">
        <v>0</v>
      </c>
      <c r="BI15" s="252">
        <v>0</v>
      </c>
      <c r="BJ15" s="252">
        <v>0</v>
      </c>
      <c r="BK15" s="252">
        <v>0</v>
      </c>
      <c r="BL15" s="252">
        <v>0</v>
      </c>
      <c r="BM15" s="252">
        <v>0</v>
      </c>
      <c r="BN15" s="252">
        <v>0</v>
      </c>
      <c r="BO15" s="252">
        <v>0</v>
      </c>
      <c r="BP15" s="252">
        <v>0</v>
      </c>
      <c r="BQ15" s="252">
        <v>0</v>
      </c>
      <c r="BR15" s="252">
        <v>0</v>
      </c>
      <c r="BS15" s="252">
        <v>0</v>
      </c>
      <c r="BT15" s="252">
        <v>0</v>
      </c>
      <c r="BU15" s="252">
        <v>0</v>
      </c>
      <c r="BV15" s="252">
        <v>0</v>
      </c>
      <c r="BW15" s="252">
        <v>0</v>
      </c>
      <c r="BX15" s="252">
        <v>0</v>
      </c>
      <c r="BY15" s="252">
        <v>0</v>
      </c>
      <c r="BZ15" s="252">
        <v>0</v>
      </c>
      <c r="CA15" s="252">
        <v>0</v>
      </c>
      <c r="CB15" s="252">
        <v>0</v>
      </c>
      <c r="CC15" s="252">
        <v>0</v>
      </c>
      <c r="CD15" s="252">
        <v>0</v>
      </c>
      <c r="CE15" s="252">
        <v>0</v>
      </c>
      <c r="CF15" s="252">
        <v>0</v>
      </c>
      <c r="CG15" s="252">
        <v>0</v>
      </c>
      <c r="CH15" s="252">
        <v>0</v>
      </c>
      <c r="CI15" s="252">
        <v>0</v>
      </c>
      <c r="CJ15" s="252">
        <v>0</v>
      </c>
      <c r="CK15" s="252">
        <v>0</v>
      </c>
      <c r="CL15" s="252">
        <v>0</v>
      </c>
      <c r="CM15" s="252">
        <v>0</v>
      </c>
      <c r="CN15" s="252">
        <v>0</v>
      </c>
      <c r="CO15" s="252">
        <v>0</v>
      </c>
      <c r="CP15" s="252">
        <v>0</v>
      </c>
      <c r="CQ15" s="252">
        <v>0</v>
      </c>
      <c r="CR15" s="252">
        <v>0</v>
      </c>
      <c r="CS15" s="252">
        <v>0</v>
      </c>
      <c r="CT15" s="252">
        <v>0</v>
      </c>
      <c r="CU15" s="252">
        <v>0</v>
      </c>
      <c r="CV15" s="252">
        <v>0</v>
      </c>
      <c r="CW15" s="252">
        <v>0</v>
      </c>
      <c r="CX15" s="252">
        <v>0</v>
      </c>
      <c r="CY15" s="252">
        <v>0</v>
      </c>
      <c r="CZ15" s="252">
        <v>0</v>
      </c>
      <c r="DA15" s="252">
        <v>0</v>
      </c>
      <c r="DB15" s="252">
        <v>0</v>
      </c>
      <c r="DC15" s="252">
        <v>0</v>
      </c>
      <c r="DD15" s="252">
        <v>0</v>
      </c>
      <c r="DE15" s="252">
        <v>0</v>
      </c>
      <c r="DF15" s="252">
        <v>0</v>
      </c>
    </row>
    <row r="16" spans="1:110" s="88" customFormat="1" ht="30" customHeight="1" x14ac:dyDescent="0.2">
      <c r="A16" s="86"/>
      <c r="B16" s="87"/>
      <c r="C16" s="690" t="s">
        <v>372</v>
      </c>
      <c r="D16" s="690"/>
      <c r="E16" s="690"/>
      <c r="F16" s="407">
        <v>20</v>
      </c>
      <c r="G16" s="86"/>
      <c r="H16" s="66"/>
      <c r="I16" s="66"/>
      <c r="J16" s="87"/>
      <c r="K16" s="177"/>
      <c r="U16" s="177"/>
      <c r="AE16" s="177"/>
      <c r="AO16" s="177"/>
      <c r="AY16" s="177"/>
      <c r="BI16" s="177"/>
      <c r="BS16" s="177"/>
      <c r="CC16" s="177"/>
      <c r="CM16" s="177"/>
      <c r="CW16" s="177"/>
    </row>
    <row r="17" spans="1:294" s="88" customFormat="1" ht="30" customHeight="1" x14ac:dyDescent="0.2">
      <c r="A17" s="86"/>
      <c r="B17" s="87"/>
      <c r="C17" s="697" t="s">
        <v>373</v>
      </c>
      <c r="D17" s="697"/>
      <c r="E17" s="697"/>
      <c r="F17" s="408">
        <v>10</v>
      </c>
      <c r="G17" s="86"/>
      <c r="H17" s="66"/>
      <c r="I17" s="66"/>
      <c r="J17" s="87"/>
      <c r="K17" s="177"/>
      <c r="U17" s="177"/>
      <c r="AE17" s="177"/>
      <c r="AO17" s="177"/>
      <c r="AY17" s="177"/>
      <c r="BI17" s="177"/>
      <c r="BS17" s="177"/>
      <c r="CC17" s="177"/>
      <c r="CM17" s="177"/>
      <c r="CW17" s="177"/>
    </row>
    <row r="18" spans="1:294" s="88" customFormat="1" ht="38" hidden="1" customHeight="1" thickBot="1" x14ac:dyDescent="0.25">
      <c r="A18" s="86"/>
      <c r="B18" s="87"/>
      <c r="C18" s="709" t="s">
        <v>51</v>
      </c>
      <c r="D18" s="709"/>
      <c r="E18" s="709"/>
      <c r="F18" s="391">
        <v>0</v>
      </c>
      <c r="G18" s="86"/>
      <c r="H18" s="66"/>
      <c r="I18" s="215"/>
      <c r="J18" s="87"/>
      <c r="K18" s="177"/>
      <c r="U18" s="177"/>
      <c r="AE18" s="177"/>
      <c r="AO18" s="177"/>
      <c r="AY18" s="177"/>
      <c r="BI18" s="177"/>
      <c r="BS18" s="177"/>
      <c r="CC18" s="177"/>
      <c r="CM18" s="177"/>
      <c r="CW18" s="177"/>
    </row>
    <row r="19" spans="1:294" ht="27" customHeight="1" x14ac:dyDescent="0.2">
      <c r="A19" s="57"/>
      <c r="B19" s="174" t="str">
        <f>Weighting!C30</f>
        <v>HW 3.0</v>
      </c>
      <c r="C19" s="711" t="s">
        <v>130</v>
      </c>
      <c r="D19" s="711"/>
      <c r="E19" s="711"/>
      <c r="F19" s="711"/>
      <c r="G19" s="57"/>
      <c r="H19" s="57">
        <f>H21+H27</f>
        <v>0</v>
      </c>
      <c r="I19" s="66"/>
      <c r="J19" s="181"/>
      <c r="K19" s="710" t="s">
        <v>416</v>
      </c>
      <c r="L19" s="710"/>
      <c r="M19" s="710"/>
      <c r="N19" s="710"/>
      <c r="O19" s="710"/>
      <c r="P19" s="710"/>
      <c r="Q19" s="710"/>
      <c r="R19" s="710"/>
      <c r="S19" s="710"/>
      <c r="T19" s="710"/>
      <c r="U19" s="710" t="s">
        <v>416</v>
      </c>
      <c r="V19" s="710"/>
      <c r="W19" s="710"/>
      <c r="X19" s="710"/>
      <c r="Y19" s="710"/>
      <c r="Z19" s="710"/>
      <c r="AA19" s="710"/>
      <c r="AB19" s="710"/>
      <c r="AC19" s="710"/>
      <c r="AD19" s="710"/>
      <c r="AE19" s="710" t="s">
        <v>416</v>
      </c>
      <c r="AF19" s="710"/>
      <c r="AG19" s="710"/>
      <c r="AH19" s="710"/>
      <c r="AI19" s="710"/>
      <c r="AJ19" s="710"/>
      <c r="AK19" s="710"/>
      <c r="AL19" s="710"/>
      <c r="AM19" s="710"/>
      <c r="AN19" s="710"/>
      <c r="AO19" s="710" t="s">
        <v>416</v>
      </c>
      <c r="AP19" s="710"/>
      <c r="AQ19" s="710"/>
      <c r="AR19" s="710"/>
      <c r="AS19" s="710"/>
      <c r="AT19" s="710"/>
      <c r="AU19" s="710"/>
      <c r="AV19" s="710"/>
      <c r="AW19" s="710"/>
      <c r="AX19" s="710"/>
      <c r="AY19" s="710" t="s">
        <v>416</v>
      </c>
      <c r="AZ19" s="710"/>
      <c r="BA19" s="710"/>
      <c r="BB19" s="710"/>
      <c r="BC19" s="710"/>
      <c r="BD19" s="710"/>
      <c r="BE19" s="710"/>
      <c r="BF19" s="710"/>
      <c r="BG19" s="710"/>
      <c r="BH19" s="710"/>
      <c r="BI19" s="710" t="s">
        <v>416</v>
      </c>
      <c r="BJ19" s="710"/>
      <c r="BK19" s="710"/>
      <c r="BL19" s="710"/>
      <c r="BM19" s="710"/>
      <c r="BN19" s="710"/>
      <c r="BO19" s="710"/>
      <c r="BP19" s="710"/>
      <c r="BQ19" s="710"/>
      <c r="BR19" s="710"/>
      <c r="BS19" s="710" t="s">
        <v>416</v>
      </c>
      <c r="BT19" s="710"/>
      <c r="BU19" s="710"/>
      <c r="BV19" s="710"/>
      <c r="BW19" s="710"/>
      <c r="BX19" s="710"/>
      <c r="BY19" s="710"/>
      <c r="BZ19" s="710"/>
      <c r="CA19" s="710"/>
      <c r="CB19" s="710"/>
      <c r="CC19" s="710" t="s">
        <v>416</v>
      </c>
      <c r="CD19" s="710"/>
      <c r="CE19" s="710"/>
      <c r="CF19" s="710"/>
      <c r="CG19" s="710"/>
      <c r="CH19" s="710"/>
      <c r="CI19" s="710"/>
      <c r="CJ19" s="710"/>
      <c r="CK19" s="710"/>
      <c r="CL19" s="710"/>
      <c r="CM19" s="710" t="s">
        <v>416</v>
      </c>
      <c r="CN19" s="710"/>
      <c r="CO19" s="710"/>
      <c r="CP19" s="710"/>
      <c r="CQ19" s="710"/>
      <c r="CR19" s="710"/>
      <c r="CS19" s="710"/>
      <c r="CT19" s="710"/>
      <c r="CU19" s="710"/>
      <c r="CV19" s="710"/>
      <c r="CW19" s="710" t="s">
        <v>416</v>
      </c>
      <c r="CX19" s="710"/>
      <c r="CY19" s="710"/>
      <c r="CZ19" s="710"/>
      <c r="DA19" s="710"/>
      <c r="DB19" s="710"/>
      <c r="DC19" s="710"/>
      <c r="DD19" s="710"/>
      <c r="DE19" s="710"/>
      <c r="DF19" s="710"/>
    </row>
    <row r="20" spans="1:294" ht="13" customHeight="1" x14ac:dyDescent="0.2">
      <c r="A20" s="60"/>
      <c r="B20" s="161"/>
      <c r="C20" s="712"/>
      <c r="D20" s="712"/>
      <c r="E20" s="712"/>
      <c r="F20" s="712"/>
      <c r="G20" s="60"/>
      <c r="H20" s="60"/>
      <c r="I20" s="66"/>
      <c r="J20" s="181"/>
      <c r="K20" s="304"/>
      <c r="L20" s="313"/>
      <c r="M20" s="313"/>
      <c r="N20" s="313"/>
      <c r="O20" s="313"/>
      <c r="P20" s="313"/>
      <c r="Q20" s="313"/>
      <c r="R20" s="313"/>
      <c r="S20" s="313"/>
      <c r="T20" s="313"/>
      <c r="U20" s="175"/>
      <c r="AE20" s="175"/>
      <c r="AO20" s="175"/>
      <c r="AY20" s="175"/>
      <c r="BI20" s="175"/>
      <c r="BS20" s="175"/>
      <c r="CC20" s="175"/>
      <c r="CM20" s="175"/>
      <c r="CW20" s="175"/>
    </row>
    <row r="21" spans="1:294" ht="27" customHeight="1" thickBot="1" x14ac:dyDescent="0.25">
      <c r="A21" s="57"/>
      <c r="B21" s="449" t="str">
        <f>Weighting!C31</f>
        <v>HW 3.1</v>
      </c>
      <c r="C21" s="691" t="s">
        <v>319</v>
      </c>
      <c r="D21" s="691"/>
      <c r="E21" s="691"/>
      <c r="F21" s="444" t="s">
        <v>246</v>
      </c>
      <c r="G21" s="57"/>
      <c r="H21" s="60">
        <f>H23*$H$68</f>
        <v>0</v>
      </c>
      <c r="I21" s="66"/>
      <c r="J21" s="181"/>
      <c r="K21" s="273">
        <f t="shared" ref="K21:AP21" si="6">K23*$H$68</f>
        <v>0</v>
      </c>
      <c r="L21" s="273">
        <f t="shared" si="6"/>
        <v>0</v>
      </c>
      <c r="M21" s="273">
        <f t="shared" si="6"/>
        <v>0</v>
      </c>
      <c r="N21" s="273">
        <f t="shared" si="6"/>
        <v>0</v>
      </c>
      <c r="O21" s="273">
        <f t="shared" si="6"/>
        <v>0</v>
      </c>
      <c r="P21" s="273">
        <f t="shared" si="6"/>
        <v>0</v>
      </c>
      <c r="Q21" s="273">
        <f t="shared" si="6"/>
        <v>0</v>
      </c>
      <c r="R21" s="273">
        <f t="shared" si="6"/>
        <v>0</v>
      </c>
      <c r="S21" s="273">
        <f t="shared" si="6"/>
        <v>0</v>
      </c>
      <c r="T21" s="273">
        <f t="shared" si="6"/>
        <v>0</v>
      </c>
      <c r="U21" s="273">
        <f t="shared" si="6"/>
        <v>0</v>
      </c>
      <c r="V21" s="273">
        <f t="shared" si="6"/>
        <v>0</v>
      </c>
      <c r="W21" s="273">
        <f t="shared" si="6"/>
        <v>0</v>
      </c>
      <c r="X21" s="273">
        <f t="shared" si="6"/>
        <v>0</v>
      </c>
      <c r="Y21" s="273">
        <f t="shared" si="6"/>
        <v>0</v>
      </c>
      <c r="Z21" s="273">
        <f t="shared" si="6"/>
        <v>0</v>
      </c>
      <c r="AA21" s="273">
        <f t="shared" si="6"/>
        <v>0</v>
      </c>
      <c r="AB21" s="273">
        <f t="shared" si="6"/>
        <v>0</v>
      </c>
      <c r="AC21" s="273">
        <f t="shared" si="6"/>
        <v>0</v>
      </c>
      <c r="AD21" s="273">
        <f t="shared" si="6"/>
        <v>0</v>
      </c>
      <c r="AE21" s="273">
        <f t="shared" si="6"/>
        <v>0</v>
      </c>
      <c r="AF21" s="273">
        <f t="shared" si="6"/>
        <v>0</v>
      </c>
      <c r="AG21" s="273">
        <f t="shared" si="6"/>
        <v>0</v>
      </c>
      <c r="AH21" s="273">
        <f t="shared" si="6"/>
        <v>0</v>
      </c>
      <c r="AI21" s="273">
        <f t="shared" si="6"/>
        <v>0</v>
      </c>
      <c r="AJ21" s="273">
        <f t="shared" si="6"/>
        <v>0</v>
      </c>
      <c r="AK21" s="273">
        <f t="shared" si="6"/>
        <v>0</v>
      </c>
      <c r="AL21" s="273">
        <f t="shared" si="6"/>
        <v>0</v>
      </c>
      <c r="AM21" s="273">
        <f t="shared" si="6"/>
        <v>0</v>
      </c>
      <c r="AN21" s="273">
        <f t="shared" si="6"/>
        <v>0</v>
      </c>
      <c r="AO21" s="273">
        <f t="shared" si="6"/>
        <v>0</v>
      </c>
      <c r="AP21" s="273">
        <f t="shared" si="6"/>
        <v>0</v>
      </c>
      <c r="AQ21" s="273">
        <f t="shared" ref="AQ21:BV21" si="7">AQ23*$H$68</f>
        <v>0</v>
      </c>
      <c r="AR21" s="273">
        <f t="shared" si="7"/>
        <v>0</v>
      </c>
      <c r="AS21" s="273">
        <f t="shared" si="7"/>
        <v>0</v>
      </c>
      <c r="AT21" s="273">
        <f t="shared" si="7"/>
        <v>0</v>
      </c>
      <c r="AU21" s="273">
        <f t="shared" si="7"/>
        <v>0</v>
      </c>
      <c r="AV21" s="273">
        <f t="shared" si="7"/>
        <v>0</v>
      </c>
      <c r="AW21" s="273">
        <f t="shared" si="7"/>
        <v>0</v>
      </c>
      <c r="AX21" s="273">
        <f t="shared" si="7"/>
        <v>0</v>
      </c>
      <c r="AY21" s="273">
        <f t="shared" si="7"/>
        <v>0</v>
      </c>
      <c r="AZ21" s="273">
        <f t="shared" si="7"/>
        <v>0</v>
      </c>
      <c r="BA21" s="273">
        <f t="shared" si="7"/>
        <v>0</v>
      </c>
      <c r="BB21" s="273">
        <f t="shared" si="7"/>
        <v>0</v>
      </c>
      <c r="BC21" s="273">
        <f t="shared" si="7"/>
        <v>0</v>
      </c>
      <c r="BD21" s="273">
        <f t="shared" si="7"/>
        <v>0</v>
      </c>
      <c r="BE21" s="273">
        <f t="shared" si="7"/>
        <v>0</v>
      </c>
      <c r="BF21" s="273">
        <f t="shared" si="7"/>
        <v>0</v>
      </c>
      <c r="BG21" s="273">
        <f t="shared" si="7"/>
        <v>0</v>
      </c>
      <c r="BH21" s="273">
        <f t="shared" si="7"/>
        <v>0</v>
      </c>
      <c r="BI21" s="273">
        <f t="shared" si="7"/>
        <v>0</v>
      </c>
      <c r="BJ21" s="273">
        <f t="shared" si="7"/>
        <v>0</v>
      </c>
      <c r="BK21" s="273">
        <f t="shared" si="7"/>
        <v>0</v>
      </c>
      <c r="BL21" s="273">
        <f t="shared" si="7"/>
        <v>0</v>
      </c>
      <c r="BM21" s="273">
        <f t="shared" si="7"/>
        <v>0</v>
      </c>
      <c r="BN21" s="273">
        <f t="shared" si="7"/>
        <v>0</v>
      </c>
      <c r="BO21" s="273">
        <f t="shared" si="7"/>
        <v>0</v>
      </c>
      <c r="BP21" s="273">
        <f t="shared" si="7"/>
        <v>0</v>
      </c>
      <c r="BQ21" s="273">
        <f t="shared" si="7"/>
        <v>0</v>
      </c>
      <c r="BR21" s="273">
        <f t="shared" si="7"/>
        <v>0</v>
      </c>
      <c r="BS21" s="273">
        <f t="shared" si="7"/>
        <v>0</v>
      </c>
      <c r="BT21" s="273">
        <f t="shared" si="7"/>
        <v>0</v>
      </c>
      <c r="BU21" s="273">
        <f t="shared" si="7"/>
        <v>0</v>
      </c>
      <c r="BV21" s="273">
        <f t="shared" si="7"/>
        <v>0</v>
      </c>
      <c r="BW21" s="273">
        <f t="shared" ref="BW21:DF21" si="8">BW23*$H$68</f>
        <v>0</v>
      </c>
      <c r="BX21" s="273">
        <f t="shared" si="8"/>
        <v>0</v>
      </c>
      <c r="BY21" s="273">
        <f t="shared" si="8"/>
        <v>0</v>
      </c>
      <c r="BZ21" s="273">
        <f t="shared" si="8"/>
        <v>0</v>
      </c>
      <c r="CA21" s="273">
        <f t="shared" si="8"/>
        <v>0</v>
      </c>
      <c r="CB21" s="273">
        <f t="shared" si="8"/>
        <v>0</v>
      </c>
      <c r="CC21" s="273">
        <f t="shared" si="8"/>
        <v>0</v>
      </c>
      <c r="CD21" s="273">
        <f t="shared" si="8"/>
        <v>0</v>
      </c>
      <c r="CE21" s="273">
        <f t="shared" si="8"/>
        <v>0</v>
      </c>
      <c r="CF21" s="273">
        <f t="shared" si="8"/>
        <v>0</v>
      </c>
      <c r="CG21" s="273">
        <f t="shared" si="8"/>
        <v>0</v>
      </c>
      <c r="CH21" s="273">
        <f t="shared" si="8"/>
        <v>0</v>
      </c>
      <c r="CI21" s="273">
        <f t="shared" si="8"/>
        <v>0</v>
      </c>
      <c r="CJ21" s="273">
        <f t="shared" si="8"/>
        <v>0</v>
      </c>
      <c r="CK21" s="273">
        <f t="shared" si="8"/>
        <v>0</v>
      </c>
      <c r="CL21" s="273">
        <f t="shared" si="8"/>
        <v>0</v>
      </c>
      <c r="CM21" s="273">
        <f t="shared" si="8"/>
        <v>0</v>
      </c>
      <c r="CN21" s="273">
        <f t="shared" si="8"/>
        <v>0</v>
      </c>
      <c r="CO21" s="273">
        <f t="shared" si="8"/>
        <v>0</v>
      </c>
      <c r="CP21" s="273">
        <f t="shared" si="8"/>
        <v>0</v>
      </c>
      <c r="CQ21" s="273">
        <f t="shared" si="8"/>
        <v>0</v>
      </c>
      <c r="CR21" s="273">
        <f t="shared" si="8"/>
        <v>0</v>
      </c>
      <c r="CS21" s="273">
        <f t="shared" si="8"/>
        <v>0</v>
      </c>
      <c r="CT21" s="273">
        <f t="shared" si="8"/>
        <v>0</v>
      </c>
      <c r="CU21" s="273">
        <f t="shared" si="8"/>
        <v>0</v>
      </c>
      <c r="CV21" s="273">
        <f t="shared" si="8"/>
        <v>0</v>
      </c>
      <c r="CW21" s="273">
        <f t="shared" si="8"/>
        <v>0</v>
      </c>
      <c r="CX21" s="273">
        <f t="shared" si="8"/>
        <v>0</v>
      </c>
      <c r="CY21" s="273">
        <f t="shared" si="8"/>
        <v>0</v>
      </c>
      <c r="CZ21" s="273">
        <f t="shared" si="8"/>
        <v>0</v>
      </c>
      <c r="DA21" s="273">
        <f t="shared" si="8"/>
        <v>0</v>
      </c>
      <c r="DB21" s="273">
        <f t="shared" si="8"/>
        <v>0</v>
      </c>
      <c r="DC21" s="273">
        <f t="shared" si="8"/>
        <v>0</v>
      </c>
      <c r="DD21" s="273">
        <f t="shared" si="8"/>
        <v>0</v>
      </c>
      <c r="DE21" s="273">
        <f t="shared" si="8"/>
        <v>0</v>
      </c>
      <c r="DF21" s="273">
        <f t="shared" si="8"/>
        <v>0</v>
      </c>
      <c r="DG21" s="308"/>
      <c r="DH21" s="308"/>
      <c r="DI21" s="308"/>
      <c r="DJ21" s="308"/>
      <c r="DK21" s="308"/>
      <c r="DL21" s="308"/>
      <c r="DM21" s="308"/>
      <c r="DN21" s="308"/>
      <c r="DO21" s="308"/>
      <c r="DP21" s="308"/>
      <c r="DQ21" s="308"/>
      <c r="DR21" s="308"/>
      <c r="DS21" s="308"/>
      <c r="DT21" s="308"/>
      <c r="DU21" s="308"/>
      <c r="DV21" s="308"/>
      <c r="DW21" s="308"/>
      <c r="DX21" s="308"/>
      <c r="DY21" s="308"/>
      <c r="DZ21" s="308"/>
      <c r="EA21" s="308"/>
      <c r="EB21" s="308"/>
      <c r="EC21" s="308"/>
      <c r="ED21" s="308"/>
      <c r="EE21" s="308"/>
      <c r="EF21" s="308"/>
      <c r="EG21" s="308"/>
      <c r="EH21" s="308"/>
      <c r="EI21" s="308"/>
      <c r="EJ21" s="308"/>
      <c r="EK21" s="308"/>
      <c r="EL21" s="308"/>
      <c r="EM21" s="308"/>
      <c r="EN21" s="308"/>
      <c r="EO21" s="308"/>
      <c r="EP21" s="308"/>
      <c r="EQ21" s="308"/>
      <c r="ER21" s="308"/>
      <c r="ES21" s="308"/>
      <c r="ET21" s="308"/>
      <c r="EU21" s="308"/>
      <c r="EV21" s="308"/>
      <c r="EW21" s="308"/>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row>
    <row r="22" spans="1:294" ht="36" customHeight="1" thickBot="1" x14ac:dyDescent="0.25">
      <c r="A22" s="57"/>
      <c r="B22" s="445"/>
      <c r="C22" s="709" t="s">
        <v>332</v>
      </c>
      <c r="D22" s="709"/>
      <c r="E22" s="709"/>
      <c r="F22" s="446"/>
      <c r="G22" s="57"/>
      <c r="H22" s="66"/>
      <c r="I22" s="89"/>
      <c r="J22" s="181"/>
      <c r="K22" s="197" t="s">
        <v>78</v>
      </c>
      <c r="L22" s="197" t="s">
        <v>78</v>
      </c>
      <c r="M22" s="197" t="s">
        <v>78</v>
      </c>
      <c r="N22" s="197" t="s">
        <v>78</v>
      </c>
      <c r="O22" s="197" t="s">
        <v>78</v>
      </c>
      <c r="P22" s="197" t="s">
        <v>78</v>
      </c>
      <c r="Q22" s="197" t="s">
        <v>78</v>
      </c>
      <c r="R22" s="197" t="s">
        <v>78</v>
      </c>
      <c r="S22" s="197" t="s">
        <v>78</v>
      </c>
      <c r="T22" s="197" t="s">
        <v>78</v>
      </c>
      <c r="U22" s="197" t="s">
        <v>78</v>
      </c>
      <c r="V22" s="197" t="s">
        <v>78</v>
      </c>
      <c r="W22" s="197" t="s">
        <v>78</v>
      </c>
      <c r="X22" s="197" t="s">
        <v>78</v>
      </c>
      <c r="Y22" s="197" t="s">
        <v>78</v>
      </c>
      <c r="Z22" s="197" t="s">
        <v>78</v>
      </c>
      <c r="AA22" s="197" t="s">
        <v>78</v>
      </c>
      <c r="AB22" s="197" t="s">
        <v>78</v>
      </c>
      <c r="AC22" s="197" t="s">
        <v>78</v>
      </c>
      <c r="AD22" s="197" t="s">
        <v>78</v>
      </c>
      <c r="AE22" s="197" t="s">
        <v>78</v>
      </c>
      <c r="AF22" s="197" t="s">
        <v>78</v>
      </c>
      <c r="AG22" s="197" t="s">
        <v>78</v>
      </c>
      <c r="AH22" s="197" t="s">
        <v>78</v>
      </c>
      <c r="AI22" s="197" t="s">
        <v>78</v>
      </c>
      <c r="AJ22" s="197" t="s">
        <v>78</v>
      </c>
      <c r="AK22" s="197" t="s">
        <v>78</v>
      </c>
      <c r="AL22" s="197" t="s">
        <v>78</v>
      </c>
      <c r="AM22" s="197" t="s">
        <v>78</v>
      </c>
      <c r="AN22" s="197" t="s">
        <v>78</v>
      </c>
      <c r="AO22" s="197" t="s">
        <v>78</v>
      </c>
      <c r="AP22" s="197" t="s">
        <v>78</v>
      </c>
      <c r="AQ22" s="197" t="s">
        <v>78</v>
      </c>
      <c r="AR22" s="197" t="s">
        <v>78</v>
      </c>
      <c r="AS22" s="197" t="s">
        <v>78</v>
      </c>
      <c r="AT22" s="197" t="s">
        <v>78</v>
      </c>
      <c r="AU22" s="197" t="s">
        <v>78</v>
      </c>
      <c r="AV22" s="197" t="s">
        <v>78</v>
      </c>
      <c r="AW22" s="197" t="s">
        <v>78</v>
      </c>
      <c r="AX22" s="197" t="s">
        <v>78</v>
      </c>
      <c r="AY22" s="197" t="s">
        <v>78</v>
      </c>
      <c r="AZ22" s="197" t="s">
        <v>78</v>
      </c>
      <c r="BA22" s="197" t="s">
        <v>78</v>
      </c>
      <c r="BB22" s="197" t="s">
        <v>78</v>
      </c>
      <c r="BC22" s="197" t="s">
        <v>78</v>
      </c>
      <c r="BD22" s="197" t="s">
        <v>78</v>
      </c>
      <c r="BE22" s="197" t="s">
        <v>78</v>
      </c>
      <c r="BF22" s="197" t="s">
        <v>78</v>
      </c>
      <c r="BG22" s="197" t="s">
        <v>78</v>
      </c>
      <c r="BH22" s="197" t="s">
        <v>78</v>
      </c>
      <c r="BI22" s="197" t="s">
        <v>78</v>
      </c>
      <c r="BJ22" s="197" t="s">
        <v>78</v>
      </c>
      <c r="BK22" s="197" t="s">
        <v>78</v>
      </c>
      <c r="BL22" s="197" t="s">
        <v>78</v>
      </c>
      <c r="BM22" s="197" t="s">
        <v>78</v>
      </c>
      <c r="BN22" s="197" t="s">
        <v>78</v>
      </c>
      <c r="BO22" s="197" t="s">
        <v>78</v>
      </c>
      <c r="BP22" s="197" t="s">
        <v>78</v>
      </c>
      <c r="BQ22" s="197" t="s">
        <v>78</v>
      </c>
      <c r="BR22" s="197" t="s">
        <v>78</v>
      </c>
      <c r="BS22" s="197" t="s">
        <v>78</v>
      </c>
      <c r="BT22" s="197" t="s">
        <v>78</v>
      </c>
      <c r="BU22" s="197" t="s">
        <v>78</v>
      </c>
      <c r="BV22" s="197" t="s">
        <v>78</v>
      </c>
      <c r="BW22" s="197" t="s">
        <v>78</v>
      </c>
      <c r="BX22" s="197" t="s">
        <v>78</v>
      </c>
      <c r="BY22" s="197" t="s">
        <v>78</v>
      </c>
      <c r="BZ22" s="197" t="s">
        <v>78</v>
      </c>
      <c r="CA22" s="197" t="s">
        <v>78</v>
      </c>
      <c r="CB22" s="197" t="s">
        <v>78</v>
      </c>
      <c r="CC22" s="197" t="s">
        <v>78</v>
      </c>
      <c r="CD22" s="197" t="s">
        <v>78</v>
      </c>
      <c r="CE22" s="197" t="s">
        <v>78</v>
      </c>
      <c r="CF22" s="197" t="s">
        <v>78</v>
      </c>
      <c r="CG22" s="197" t="s">
        <v>78</v>
      </c>
      <c r="CH22" s="197" t="s">
        <v>78</v>
      </c>
      <c r="CI22" s="197" t="s">
        <v>78</v>
      </c>
      <c r="CJ22" s="197" t="s">
        <v>78</v>
      </c>
      <c r="CK22" s="197" t="s">
        <v>78</v>
      </c>
      <c r="CL22" s="197" t="s">
        <v>78</v>
      </c>
      <c r="CM22" s="197" t="s">
        <v>78</v>
      </c>
      <c r="CN22" s="197" t="s">
        <v>78</v>
      </c>
      <c r="CO22" s="197" t="s">
        <v>78</v>
      </c>
      <c r="CP22" s="197" t="s">
        <v>78</v>
      </c>
      <c r="CQ22" s="197" t="s">
        <v>78</v>
      </c>
      <c r="CR22" s="197" t="s">
        <v>78</v>
      </c>
      <c r="CS22" s="197" t="s">
        <v>78</v>
      </c>
      <c r="CT22" s="197" t="s">
        <v>78</v>
      </c>
      <c r="CU22" s="197" t="s">
        <v>78</v>
      </c>
      <c r="CV22" s="197" t="s">
        <v>78</v>
      </c>
      <c r="CW22" s="197" t="s">
        <v>78</v>
      </c>
      <c r="CX22" s="197" t="s">
        <v>78</v>
      </c>
      <c r="CY22" s="197" t="s">
        <v>78</v>
      </c>
      <c r="CZ22" s="197" t="s">
        <v>78</v>
      </c>
      <c r="DA22" s="197" t="s">
        <v>78</v>
      </c>
      <c r="DB22" s="197" t="s">
        <v>78</v>
      </c>
      <c r="DC22" s="197" t="s">
        <v>78</v>
      </c>
      <c r="DD22" s="197" t="s">
        <v>78</v>
      </c>
      <c r="DE22" s="197" t="s">
        <v>78</v>
      </c>
      <c r="DF22" s="318" t="s">
        <v>78</v>
      </c>
      <c r="DG22" s="92"/>
      <c r="DH22" s="92"/>
      <c r="DI22" s="308"/>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308"/>
      <c r="HA22" s="308"/>
      <c r="HB22" s="308"/>
      <c r="HC22" s="308"/>
      <c r="HD22" s="308"/>
      <c r="HE22" s="308"/>
      <c r="HF22" s="308"/>
      <c r="HG22" s="308"/>
      <c r="HH22" s="308"/>
      <c r="HI22" s="308"/>
      <c r="HJ22" s="308"/>
      <c r="HK22" s="308"/>
      <c r="HL22" s="308"/>
      <c r="HM22" s="308"/>
      <c r="HN22" s="308"/>
      <c r="HO22" s="308"/>
      <c r="HP22" s="308"/>
      <c r="HQ22" s="308"/>
      <c r="HR22" s="308"/>
      <c r="HS22" s="308"/>
      <c r="HT22" s="308"/>
      <c r="HU22" s="308"/>
      <c r="HV22" s="308"/>
      <c r="HW22" s="308"/>
      <c r="HX22" s="308"/>
      <c r="HY22" s="308"/>
      <c r="HZ22" s="308"/>
      <c r="IA22" s="308"/>
      <c r="IB22" s="308"/>
      <c r="IC22" s="308"/>
      <c r="ID22" s="308"/>
      <c r="IE22" s="308"/>
      <c r="IF22" s="308"/>
      <c r="IG22" s="308"/>
      <c r="IH22" s="308"/>
      <c r="II22" s="308"/>
      <c r="IJ22" s="308"/>
      <c r="IK22" s="308"/>
      <c r="IL22" s="308"/>
      <c r="IM22" s="308"/>
      <c r="IN22" s="308"/>
      <c r="IO22" s="308"/>
      <c r="IP22" s="308"/>
      <c r="IQ22" s="308"/>
      <c r="IR22" s="308"/>
      <c r="IS22" s="308"/>
      <c r="IT22" s="308"/>
      <c r="IU22" s="308"/>
      <c r="IV22" s="308"/>
      <c r="IW22" s="308"/>
      <c r="IX22" s="308"/>
      <c r="IY22" s="308"/>
      <c r="IZ22" s="308"/>
      <c r="JA22" s="308"/>
      <c r="JB22" s="308"/>
      <c r="JC22" s="308"/>
      <c r="JD22" s="308"/>
      <c r="JE22" s="308"/>
      <c r="JF22" s="308"/>
      <c r="JG22" s="308"/>
      <c r="JH22" s="308"/>
      <c r="JI22" s="308"/>
      <c r="JJ22" s="308"/>
      <c r="JK22" s="308"/>
      <c r="JL22" s="308"/>
      <c r="JM22" s="308"/>
      <c r="JN22" s="308"/>
      <c r="JO22" s="308"/>
      <c r="JP22" s="308"/>
      <c r="JQ22" s="308"/>
      <c r="JR22" s="308"/>
      <c r="JS22" s="308"/>
      <c r="JT22" s="308"/>
      <c r="JU22" s="308"/>
      <c r="JV22" s="308"/>
      <c r="JW22" s="308"/>
      <c r="JX22" s="308"/>
      <c r="JY22" s="308"/>
      <c r="JZ22" s="308"/>
      <c r="KA22" s="308"/>
      <c r="KB22" s="308"/>
      <c r="KC22" s="308"/>
      <c r="KD22" s="308"/>
      <c r="KE22" s="308"/>
      <c r="KF22" s="308"/>
      <c r="KG22" s="308"/>
      <c r="KH22" s="308"/>
    </row>
    <row r="23" spans="1:294" ht="27.75" customHeight="1" x14ac:dyDescent="0.2">
      <c r="A23" s="57"/>
      <c r="B23" s="390"/>
      <c r="C23" s="709"/>
      <c r="D23" s="709"/>
      <c r="E23" s="709"/>
      <c r="F23" s="390"/>
      <c r="G23" s="57"/>
      <c r="H23" s="180">
        <f>I23</f>
        <v>0</v>
      </c>
      <c r="I23" s="109">
        <f>IFERROR(AVERAGEIF(K23:DF23,"&lt;&gt;0"),0)</f>
        <v>0</v>
      </c>
      <c r="J23" s="181"/>
      <c r="K23" s="314">
        <f>IFERROR($F$117,$E$117)</f>
        <v>0</v>
      </c>
      <c r="L23" s="314">
        <f>IFERROR($F$118,$E$118)</f>
        <v>0</v>
      </c>
      <c r="M23" s="314">
        <f>IFERROR($F$119,$E$119)</f>
        <v>0</v>
      </c>
      <c r="N23" s="314">
        <f>IFERROR($F$120,$E$120)</f>
        <v>0</v>
      </c>
      <c r="O23" s="314">
        <f>IFERROR($F$121,$E$121)</f>
        <v>0</v>
      </c>
      <c r="P23" s="314">
        <f>IFERROR($F$122,$E$122)</f>
        <v>0</v>
      </c>
      <c r="Q23" s="314">
        <f>IFERROR($F$123,$E$123)</f>
        <v>0</v>
      </c>
      <c r="R23" s="314">
        <f>IFERROR($F$124,$E$124)</f>
        <v>0</v>
      </c>
      <c r="S23" s="314">
        <f>IFERROR($F$125,$E$125)</f>
        <v>0</v>
      </c>
      <c r="T23" s="314">
        <f>IFERROR($F126,$E126)</f>
        <v>0</v>
      </c>
      <c r="U23" s="314">
        <f>IFERROR($F127,$E127)</f>
        <v>0</v>
      </c>
      <c r="V23" s="314">
        <f>IFERROR($F128,$E128)</f>
        <v>0</v>
      </c>
      <c r="W23" s="314">
        <f>IFERROR($F129,$E129)</f>
        <v>0</v>
      </c>
      <c r="X23" s="314">
        <f>IFERROR($F130,$E130)</f>
        <v>0</v>
      </c>
      <c r="Y23" s="314">
        <f>IFERROR($F131,$E131)</f>
        <v>0</v>
      </c>
      <c r="Z23" s="314">
        <f>IFERROR($F132,$E132)</f>
        <v>0</v>
      </c>
      <c r="AA23" s="314">
        <f>IFERROR($F133,$E133)</f>
        <v>0</v>
      </c>
      <c r="AB23" s="314">
        <f>IFERROR($F134,$E134)</f>
        <v>0</v>
      </c>
      <c r="AC23" s="314">
        <f>IFERROR($F135,$E135)</f>
        <v>0</v>
      </c>
      <c r="AD23" s="314">
        <f>IFERROR($F136,$E136)</f>
        <v>0</v>
      </c>
      <c r="AE23" s="314">
        <f>IFERROR($F137,$E137)</f>
        <v>0</v>
      </c>
      <c r="AF23" s="314">
        <f>IFERROR($F138,$E138)</f>
        <v>0</v>
      </c>
      <c r="AG23" s="314">
        <f>IFERROR($F139,$E139)</f>
        <v>0</v>
      </c>
      <c r="AH23" s="314">
        <f>IFERROR($F140,$E140)</f>
        <v>0</v>
      </c>
      <c r="AI23" s="314">
        <f>IFERROR($F141,$E141)</f>
        <v>0</v>
      </c>
      <c r="AJ23" s="314">
        <f>IFERROR($F142,$E142)</f>
        <v>0</v>
      </c>
      <c r="AK23" s="314">
        <f>IFERROR($F143,$E143)</f>
        <v>0</v>
      </c>
      <c r="AL23" s="314">
        <f>IFERROR($F144,$E144)</f>
        <v>0</v>
      </c>
      <c r="AM23" s="314">
        <f>IFERROR($F145,$E145)</f>
        <v>0</v>
      </c>
      <c r="AN23" s="314">
        <f>IFERROR($F146,$E146)</f>
        <v>0</v>
      </c>
      <c r="AO23" s="314">
        <f>IFERROR($F147,$E147)</f>
        <v>0</v>
      </c>
      <c r="AP23" s="314">
        <f>IFERROR($F148,$E148)</f>
        <v>0</v>
      </c>
      <c r="AQ23" s="314">
        <f>IFERROR($F149,$E149)</f>
        <v>0</v>
      </c>
      <c r="AR23" s="314">
        <f>IFERROR($F150,$E150)</f>
        <v>0</v>
      </c>
      <c r="AS23" s="314">
        <f>IFERROR($F151,$E151)</f>
        <v>0</v>
      </c>
      <c r="AT23" s="314">
        <f>IFERROR($F152,$E152)</f>
        <v>0</v>
      </c>
      <c r="AU23" s="314">
        <f>IFERROR($F153,$E153)</f>
        <v>0</v>
      </c>
      <c r="AV23" s="314">
        <f>IFERROR($F154,$E154)</f>
        <v>0</v>
      </c>
      <c r="AW23" s="314">
        <f>IFERROR($F155,$E155)</f>
        <v>0</v>
      </c>
      <c r="AX23" s="314">
        <f>IFERROR($F156,$E156)</f>
        <v>0</v>
      </c>
      <c r="AY23" s="314">
        <f>IFERROR($F157,$E157)</f>
        <v>0</v>
      </c>
      <c r="AZ23" s="314">
        <f>IFERROR($F158,$E158)</f>
        <v>0</v>
      </c>
      <c r="BA23" s="314">
        <f>IFERROR($F159,$E159)</f>
        <v>0</v>
      </c>
      <c r="BB23" s="314">
        <f>IFERROR($F160,$E160)</f>
        <v>0</v>
      </c>
      <c r="BC23" s="314">
        <f>IFERROR($F161,$E161)</f>
        <v>0</v>
      </c>
      <c r="BD23" s="314">
        <f>IFERROR($F162,$E162)</f>
        <v>0</v>
      </c>
      <c r="BE23" s="314">
        <f>IFERROR($F163,$E163)</f>
        <v>0</v>
      </c>
      <c r="BF23" s="314">
        <f>IFERROR($F164,$E164)</f>
        <v>0</v>
      </c>
      <c r="BG23" s="314">
        <f>IFERROR($F165,$E165)</f>
        <v>0</v>
      </c>
      <c r="BH23" s="314">
        <f>IFERROR($F166,$E166)</f>
        <v>0</v>
      </c>
      <c r="BI23" s="314">
        <f>IFERROR($F167,$E167)</f>
        <v>0</v>
      </c>
      <c r="BJ23" s="314">
        <f>IFERROR($F168,$E168)</f>
        <v>0</v>
      </c>
      <c r="BK23" s="314">
        <f>IFERROR($F169,$E169)</f>
        <v>0</v>
      </c>
      <c r="BL23" s="314">
        <f>IFERROR($F170,$E170)</f>
        <v>0</v>
      </c>
      <c r="BM23" s="314">
        <f>IFERROR($F171,$E171)</f>
        <v>0</v>
      </c>
      <c r="BN23" s="314">
        <f>IFERROR($F172,$E172)</f>
        <v>0</v>
      </c>
      <c r="BO23" s="314">
        <f>IFERROR($F173,$E173)</f>
        <v>0</v>
      </c>
      <c r="BP23" s="314">
        <f>IFERROR($F174,$E174)</f>
        <v>0</v>
      </c>
      <c r="BQ23" s="314">
        <f>IFERROR($F175,$E175)</f>
        <v>0</v>
      </c>
      <c r="BR23" s="314">
        <f>IFERROR($F176,$E176)</f>
        <v>0</v>
      </c>
      <c r="BS23" s="314">
        <f>IFERROR($F177,$E177)</f>
        <v>0</v>
      </c>
      <c r="BT23" s="314">
        <f>IFERROR($F178,$E178)</f>
        <v>0</v>
      </c>
      <c r="BU23" s="314">
        <f>IFERROR($F179,$E179)</f>
        <v>0</v>
      </c>
      <c r="BV23" s="314">
        <f>IFERROR($F180,$E180)</f>
        <v>0</v>
      </c>
      <c r="BW23" s="314">
        <f>IFERROR($F181,$E181)</f>
        <v>0</v>
      </c>
      <c r="BX23" s="314">
        <f>IFERROR($F182,$E182)</f>
        <v>0</v>
      </c>
      <c r="BY23" s="314">
        <f>IFERROR($F183,$E183)</f>
        <v>0</v>
      </c>
      <c r="BZ23" s="314">
        <f>IFERROR($F184,$E184)</f>
        <v>0</v>
      </c>
      <c r="CA23" s="314">
        <f>IFERROR($F185,$E185)</f>
        <v>0</v>
      </c>
      <c r="CB23" s="314">
        <f>IFERROR($F186,$E186)</f>
        <v>0</v>
      </c>
      <c r="CC23" s="314">
        <f>IFERROR($F187,$E187)</f>
        <v>0</v>
      </c>
      <c r="CD23" s="314">
        <f>IFERROR($F188,$E188)</f>
        <v>0</v>
      </c>
      <c r="CE23" s="314">
        <f>IFERROR($F189,$E189)</f>
        <v>0</v>
      </c>
      <c r="CF23" s="314">
        <f>IFERROR($F190,$E190)</f>
        <v>0</v>
      </c>
      <c r="CG23" s="314">
        <f>IFERROR($F191,$E191)</f>
        <v>0</v>
      </c>
      <c r="CH23" s="314">
        <f>IFERROR($F192,$E192)</f>
        <v>0</v>
      </c>
      <c r="CI23" s="314">
        <f>IFERROR($F193,$E193)</f>
        <v>0</v>
      </c>
      <c r="CJ23" s="314">
        <f>IFERROR($F194,$E194)</f>
        <v>0</v>
      </c>
      <c r="CK23" s="314">
        <f>IFERROR($F195,$E195)</f>
        <v>0</v>
      </c>
      <c r="CL23" s="314">
        <f>IFERROR($F196,$E196)</f>
        <v>0</v>
      </c>
      <c r="CM23" s="314">
        <f>IFERROR($F197,$E197)</f>
        <v>0</v>
      </c>
      <c r="CN23" s="314">
        <f>IFERROR($F198,$E198)</f>
        <v>0</v>
      </c>
      <c r="CO23" s="314">
        <f>IFERROR($F199,$E199)</f>
        <v>0</v>
      </c>
      <c r="CP23" s="314">
        <f>IFERROR($F200,$E200)</f>
        <v>0</v>
      </c>
      <c r="CQ23" s="314">
        <f>IFERROR($F201,$E201)</f>
        <v>0</v>
      </c>
      <c r="CR23" s="314">
        <f>IFERROR($F202,$E202)</f>
        <v>0</v>
      </c>
      <c r="CS23" s="314">
        <f>IFERROR($F203,$E203)</f>
        <v>0</v>
      </c>
      <c r="CT23" s="314">
        <f>IFERROR($F204,$E204)</f>
        <v>0</v>
      </c>
      <c r="CU23" s="314">
        <f>IFERROR($F205,$E205)</f>
        <v>0</v>
      </c>
      <c r="CV23" s="314">
        <f>IFERROR($F206,$E206)</f>
        <v>0</v>
      </c>
      <c r="CW23" s="314">
        <f>IFERROR($F207,$E207)</f>
        <v>0</v>
      </c>
      <c r="CX23" s="314">
        <f>IFERROR($F208,$E208)</f>
        <v>0</v>
      </c>
      <c r="CY23" s="314">
        <f>IFERROR($F209,$E209)</f>
        <v>0</v>
      </c>
      <c r="CZ23" s="314">
        <f>IFERROR($F210,$E210)</f>
        <v>0</v>
      </c>
      <c r="DA23" s="314">
        <f>IFERROR($F211,$E211)</f>
        <v>0</v>
      </c>
      <c r="DB23" s="314">
        <f>IFERROR($F212,$E212)</f>
        <v>0</v>
      </c>
      <c r="DC23" s="314">
        <f>IFERROR($F213,$E213)</f>
        <v>0</v>
      </c>
      <c r="DD23" s="314">
        <f>IFERROR($F214,$E214)</f>
        <v>0</v>
      </c>
      <c r="DE23" s="314">
        <f>IFERROR($F215,$E215)</f>
        <v>0</v>
      </c>
      <c r="DF23" s="319">
        <f>IFERROR($F216,$E216)</f>
        <v>0</v>
      </c>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08"/>
      <c r="ED23" s="308"/>
      <c r="EE23" s="308"/>
      <c r="EF23" s="308"/>
      <c r="EG23" s="308"/>
      <c r="EH23" s="308"/>
      <c r="EI23" s="308"/>
      <c r="EJ23" s="308"/>
      <c r="EK23" s="308"/>
      <c r="EL23" s="308"/>
      <c r="EM23" s="308"/>
      <c r="EN23" s="308"/>
      <c r="EO23" s="308"/>
      <c r="EP23" s="308"/>
      <c r="EQ23" s="308"/>
      <c r="ER23" s="308"/>
      <c r="ES23" s="308"/>
      <c r="ET23" s="308"/>
      <c r="EU23" s="308"/>
      <c r="EV23" s="308"/>
      <c r="EW23" s="308"/>
      <c r="EX23" s="308"/>
      <c r="EY23" s="308"/>
      <c r="EZ23" s="308"/>
      <c r="FA23" s="308"/>
      <c r="FB23" s="308"/>
      <c r="FC23" s="308"/>
      <c r="FD23" s="308"/>
      <c r="FE23" s="308"/>
      <c r="FF23" s="308"/>
      <c r="FG23" s="308"/>
      <c r="FH23" s="308"/>
      <c r="FI23" s="308"/>
      <c r="FJ23" s="308"/>
      <c r="FK23" s="308"/>
      <c r="FL23" s="308"/>
      <c r="FM23" s="308"/>
      <c r="FN23" s="308"/>
      <c r="FO23" s="308"/>
      <c r="FP23" s="308"/>
      <c r="FQ23" s="308"/>
      <c r="FR23" s="308"/>
      <c r="FS23" s="308"/>
      <c r="FT23" s="308"/>
      <c r="FU23" s="308"/>
      <c r="FV23" s="308"/>
      <c r="FW23" s="308"/>
      <c r="FX23" s="308"/>
      <c r="FY23" s="308"/>
      <c r="FZ23" s="308"/>
      <c r="GA23" s="308"/>
      <c r="GB23" s="308"/>
      <c r="GC23" s="308"/>
      <c r="GD23" s="308"/>
      <c r="GE23" s="308"/>
      <c r="GF23" s="308"/>
      <c r="GG23" s="308"/>
      <c r="GH23" s="308"/>
      <c r="GI23" s="308"/>
      <c r="GJ23" s="308"/>
      <c r="GK23" s="308"/>
      <c r="GL23" s="308"/>
      <c r="GM23" s="308"/>
      <c r="GN23" s="308"/>
      <c r="GO23" s="308"/>
      <c r="GP23" s="308"/>
      <c r="GQ23" s="308"/>
      <c r="GR23" s="308"/>
      <c r="GS23" s="308"/>
      <c r="GT23" s="308"/>
      <c r="GU23" s="308"/>
      <c r="GV23" s="308"/>
      <c r="GW23" s="308"/>
      <c r="GX23" s="308"/>
      <c r="GY23" s="308"/>
      <c r="GZ23" s="308"/>
      <c r="HA23" s="308"/>
      <c r="HB23" s="308"/>
      <c r="HC23" s="308"/>
      <c r="HD23" s="308"/>
      <c r="HE23" s="308"/>
      <c r="HF23" s="308"/>
      <c r="HG23" s="308"/>
      <c r="HH23" s="308"/>
      <c r="HI23" s="308"/>
      <c r="HJ23" s="308"/>
      <c r="HK23" s="308"/>
      <c r="HL23" s="308"/>
      <c r="HM23" s="308"/>
      <c r="HN23" s="308"/>
      <c r="HO23" s="308"/>
      <c r="HP23" s="308"/>
      <c r="HQ23" s="308"/>
      <c r="HR23" s="308"/>
      <c r="HS23" s="308"/>
      <c r="HT23" s="308"/>
      <c r="HU23" s="308"/>
      <c r="HV23" s="308"/>
      <c r="HW23" s="308"/>
      <c r="HX23" s="308"/>
      <c r="HY23" s="308"/>
      <c r="HZ23" s="308"/>
      <c r="IA23" s="308"/>
      <c r="IB23" s="308"/>
      <c r="IC23" s="308"/>
      <c r="ID23" s="308"/>
      <c r="IE23" s="308"/>
      <c r="IF23" s="308"/>
      <c r="IG23" s="308"/>
      <c r="IH23" s="92"/>
      <c r="II23" s="92"/>
      <c r="IJ23" s="92"/>
      <c r="IK23" s="92"/>
      <c r="IL23" s="92"/>
      <c r="IM23" s="92"/>
    </row>
    <row r="24" spans="1:294" ht="27" customHeight="1" thickBot="1" x14ac:dyDescent="0.25">
      <c r="A24" s="57"/>
      <c r="B24" s="449" t="str">
        <f>Weighting!C32</f>
        <v>HW 3.2</v>
      </c>
      <c r="C24" s="691" t="s">
        <v>320</v>
      </c>
      <c r="D24" s="691"/>
      <c r="E24" s="691"/>
      <c r="F24" s="444" t="s">
        <v>246</v>
      </c>
      <c r="G24" s="57"/>
      <c r="H24" s="66">
        <f>H26*$H$69</f>
        <v>0</v>
      </c>
      <c r="I24" s="89"/>
      <c r="J24" s="181"/>
      <c r="K24" s="273">
        <f t="shared" ref="K24:AP24" si="9">K26*$H$69</f>
        <v>0</v>
      </c>
      <c r="L24" s="273">
        <f t="shared" si="9"/>
        <v>0</v>
      </c>
      <c r="M24" s="273">
        <f t="shared" si="9"/>
        <v>0</v>
      </c>
      <c r="N24" s="273">
        <f t="shared" si="9"/>
        <v>0</v>
      </c>
      <c r="O24" s="273">
        <f t="shared" si="9"/>
        <v>0</v>
      </c>
      <c r="P24" s="273">
        <f t="shared" si="9"/>
        <v>0</v>
      </c>
      <c r="Q24" s="273">
        <f t="shared" si="9"/>
        <v>0</v>
      </c>
      <c r="R24" s="273">
        <f t="shared" si="9"/>
        <v>0</v>
      </c>
      <c r="S24" s="273">
        <f t="shared" si="9"/>
        <v>0</v>
      </c>
      <c r="T24" s="273">
        <f t="shared" si="9"/>
        <v>0</v>
      </c>
      <c r="U24" s="273">
        <f t="shared" si="9"/>
        <v>0</v>
      </c>
      <c r="V24" s="273">
        <f t="shared" si="9"/>
        <v>0</v>
      </c>
      <c r="W24" s="273">
        <f t="shared" si="9"/>
        <v>0</v>
      </c>
      <c r="X24" s="273">
        <f t="shared" si="9"/>
        <v>0</v>
      </c>
      <c r="Y24" s="273">
        <f t="shared" si="9"/>
        <v>0</v>
      </c>
      <c r="Z24" s="273">
        <f t="shared" si="9"/>
        <v>0</v>
      </c>
      <c r="AA24" s="273">
        <f t="shared" si="9"/>
        <v>0</v>
      </c>
      <c r="AB24" s="273">
        <f t="shared" si="9"/>
        <v>0</v>
      </c>
      <c r="AC24" s="273">
        <f t="shared" si="9"/>
        <v>0</v>
      </c>
      <c r="AD24" s="273">
        <f t="shared" si="9"/>
        <v>0</v>
      </c>
      <c r="AE24" s="273">
        <f t="shared" si="9"/>
        <v>0</v>
      </c>
      <c r="AF24" s="273">
        <f t="shared" si="9"/>
        <v>0</v>
      </c>
      <c r="AG24" s="273">
        <f t="shared" si="9"/>
        <v>0</v>
      </c>
      <c r="AH24" s="273">
        <f t="shared" si="9"/>
        <v>0</v>
      </c>
      <c r="AI24" s="273">
        <f t="shared" si="9"/>
        <v>0</v>
      </c>
      <c r="AJ24" s="273">
        <f t="shared" si="9"/>
        <v>0</v>
      </c>
      <c r="AK24" s="273">
        <f t="shared" si="9"/>
        <v>0</v>
      </c>
      <c r="AL24" s="273">
        <f t="shared" si="9"/>
        <v>0</v>
      </c>
      <c r="AM24" s="273">
        <f t="shared" si="9"/>
        <v>0</v>
      </c>
      <c r="AN24" s="273">
        <f t="shared" si="9"/>
        <v>0</v>
      </c>
      <c r="AO24" s="273">
        <f t="shared" si="9"/>
        <v>0</v>
      </c>
      <c r="AP24" s="273">
        <f t="shared" si="9"/>
        <v>0</v>
      </c>
      <c r="AQ24" s="273">
        <f t="shared" ref="AQ24:BV24" si="10">AQ26*$H$69</f>
        <v>0</v>
      </c>
      <c r="AR24" s="273">
        <f t="shared" si="10"/>
        <v>0</v>
      </c>
      <c r="AS24" s="273">
        <f t="shared" si="10"/>
        <v>0</v>
      </c>
      <c r="AT24" s="273">
        <f t="shared" si="10"/>
        <v>0</v>
      </c>
      <c r="AU24" s="273">
        <f t="shared" si="10"/>
        <v>0</v>
      </c>
      <c r="AV24" s="273">
        <f t="shared" si="10"/>
        <v>0</v>
      </c>
      <c r="AW24" s="273">
        <f t="shared" si="10"/>
        <v>0</v>
      </c>
      <c r="AX24" s="273">
        <f t="shared" si="10"/>
        <v>0</v>
      </c>
      <c r="AY24" s="273">
        <f t="shared" si="10"/>
        <v>0</v>
      </c>
      <c r="AZ24" s="273">
        <f t="shared" si="10"/>
        <v>0</v>
      </c>
      <c r="BA24" s="273">
        <f t="shared" si="10"/>
        <v>0</v>
      </c>
      <c r="BB24" s="273">
        <f t="shared" si="10"/>
        <v>0</v>
      </c>
      <c r="BC24" s="273">
        <f t="shared" si="10"/>
        <v>0</v>
      </c>
      <c r="BD24" s="273">
        <f t="shared" si="10"/>
        <v>0</v>
      </c>
      <c r="BE24" s="273">
        <f t="shared" si="10"/>
        <v>0</v>
      </c>
      <c r="BF24" s="273">
        <f t="shared" si="10"/>
        <v>0</v>
      </c>
      <c r="BG24" s="273">
        <f t="shared" si="10"/>
        <v>0</v>
      </c>
      <c r="BH24" s="273">
        <f t="shared" si="10"/>
        <v>0</v>
      </c>
      <c r="BI24" s="273">
        <f t="shared" si="10"/>
        <v>0</v>
      </c>
      <c r="BJ24" s="273">
        <f t="shared" si="10"/>
        <v>0</v>
      </c>
      <c r="BK24" s="273">
        <f t="shared" si="10"/>
        <v>0</v>
      </c>
      <c r="BL24" s="273">
        <f t="shared" si="10"/>
        <v>0</v>
      </c>
      <c r="BM24" s="273">
        <f t="shared" si="10"/>
        <v>0</v>
      </c>
      <c r="BN24" s="273">
        <f t="shared" si="10"/>
        <v>0</v>
      </c>
      <c r="BO24" s="273">
        <f t="shared" si="10"/>
        <v>0</v>
      </c>
      <c r="BP24" s="273">
        <f t="shared" si="10"/>
        <v>0</v>
      </c>
      <c r="BQ24" s="273">
        <f t="shared" si="10"/>
        <v>0</v>
      </c>
      <c r="BR24" s="273">
        <f t="shared" si="10"/>
        <v>0</v>
      </c>
      <c r="BS24" s="273">
        <f t="shared" si="10"/>
        <v>0</v>
      </c>
      <c r="BT24" s="273">
        <f t="shared" si="10"/>
        <v>0</v>
      </c>
      <c r="BU24" s="273">
        <f t="shared" si="10"/>
        <v>0</v>
      </c>
      <c r="BV24" s="273">
        <f t="shared" si="10"/>
        <v>0</v>
      </c>
      <c r="BW24" s="273">
        <f t="shared" ref="BW24:DF24" si="11">BW26*$H$69</f>
        <v>0</v>
      </c>
      <c r="BX24" s="273">
        <f t="shared" si="11"/>
        <v>0</v>
      </c>
      <c r="BY24" s="273">
        <f t="shared" si="11"/>
        <v>0</v>
      </c>
      <c r="BZ24" s="273">
        <f t="shared" si="11"/>
        <v>0</v>
      </c>
      <c r="CA24" s="273">
        <f t="shared" si="11"/>
        <v>0</v>
      </c>
      <c r="CB24" s="273">
        <f t="shared" si="11"/>
        <v>0</v>
      </c>
      <c r="CC24" s="273">
        <f t="shared" si="11"/>
        <v>0</v>
      </c>
      <c r="CD24" s="273">
        <f t="shared" si="11"/>
        <v>0</v>
      </c>
      <c r="CE24" s="273">
        <f t="shared" si="11"/>
        <v>0</v>
      </c>
      <c r="CF24" s="273">
        <f t="shared" si="11"/>
        <v>0</v>
      </c>
      <c r="CG24" s="273">
        <f t="shared" si="11"/>
        <v>0</v>
      </c>
      <c r="CH24" s="273">
        <f t="shared" si="11"/>
        <v>0</v>
      </c>
      <c r="CI24" s="273">
        <f t="shared" si="11"/>
        <v>0</v>
      </c>
      <c r="CJ24" s="273">
        <f t="shared" si="11"/>
        <v>0</v>
      </c>
      <c r="CK24" s="273">
        <f t="shared" si="11"/>
        <v>0</v>
      </c>
      <c r="CL24" s="273">
        <f t="shared" si="11"/>
        <v>0</v>
      </c>
      <c r="CM24" s="273">
        <f t="shared" si="11"/>
        <v>0</v>
      </c>
      <c r="CN24" s="273">
        <f t="shared" si="11"/>
        <v>0</v>
      </c>
      <c r="CO24" s="273">
        <f t="shared" si="11"/>
        <v>0</v>
      </c>
      <c r="CP24" s="273">
        <f t="shared" si="11"/>
        <v>0</v>
      </c>
      <c r="CQ24" s="273">
        <f t="shared" si="11"/>
        <v>0</v>
      </c>
      <c r="CR24" s="273">
        <f t="shared" si="11"/>
        <v>0</v>
      </c>
      <c r="CS24" s="273">
        <f t="shared" si="11"/>
        <v>0</v>
      </c>
      <c r="CT24" s="273">
        <f t="shared" si="11"/>
        <v>0</v>
      </c>
      <c r="CU24" s="273">
        <f t="shared" si="11"/>
        <v>0</v>
      </c>
      <c r="CV24" s="273">
        <f t="shared" si="11"/>
        <v>0</v>
      </c>
      <c r="CW24" s="273">
        <f t="shared" si="11"/>
        <v>0</v>
      </c>
      <c r="CX24" s="273">
        <f t="shared" si="11"/>
        <v>0</v>
      </c>
      <c r="CY24" s="273">
        <f t="shared" si="11"/>
        <v>0</v>
      </c>
      <c r="CZ24" s="273">
        <f t="shared" si="11"/>
        <v>0</v>
      </c>
      <c r="DA24" s="273">
        <f t="shared" si="11"/>
        <v>0</v>
      </c>
      <c r="DB24" s="273">
        <f t="shared" si="11"/>
        <v>0</v>
      </c>
      <c r="DC24" s="273">
        <f t="shared" si="11"/>
        <v>0</v>
      </c>
      <c r="DD24" s="273">
        <f t="shared" si="11"/>
        <v>0</v>
      </c>
      <c r="DE24" s="273">
        <f t="shared" si="11"/>
        <v>0</v>
      </c>
      <c r="DF24" s="273">
        <f t="shared" si="11"/>
        <v>0</v>
      </c>
      <c r="DG24" s="92"/>
      <c r="DH24" s="92"/>
      <c r="DI24" s="308"/>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row>
    <row r="25" spans="1:294" ht="64.5" customHeight="1" thickBot="1" x14ac:dyDescent="0.25">
      <c r="A25" s="57"/>
      <c r="B25" s="445"/>
      <c r="C25" s="709" t="s">
        <v>333</v>
      </c>
      <c r="D25" s="709"/>
      <c r="E25" s="709"/>
      <c r="F25" s="446"/>
      <c r="G25" s="57"/>
      <c r="H25" s="66"/>
      <c r="I25" s="89"/>
      <c r="J25" s="181"/>
      <c r="K25" s="197" t="s">
        <v>78</v>
      </c>
      <c r="L25" s="197" t="s">
        <v>78</v>
      </c>
      <c r="M25" s="197" t="s">
        <v>78</v>
      </c>
      <c r="N25" s="197" t="s">
        <v>78</v>
      </c>
      <c r="O25" s="197" t="s">
        <v>78</v>
      </c>
      <c r="P25" s="197" t="s">
        <v>78</v>
      </c>
      <c r="Q25" s="197" t="s">
        <v>78</v>
      </c>
      <c r="R25" s="197" t="s">
        <v>78</v>
      </c>
      <c r="S25" s="197" t="s">
        <v>78</v>
      </c>
      <c r="T25" s="197" t="s">
        <v>78</v>
      </c>
      <c r="U25" s="197" t="s">
        <v>78</v>
      </c>
      <c r="V25" s="197" t="s">
        <v>78</v>
      </c>
      <c r="W25" s="197" t="s">
        <v>78</v>
      </c>
      <c r="X25" s="197" t="s">
        <v>78</v>
      </c>
      <c r="Y25" s="197" t="s">
        <v>78</v>
      </c>
      <c r="Z25" s="197" t="s">
        <v>78</v>
      </c>
      <c r="AA25" s="197" t="s">
        <v>78</v>
      </c>
      <c r="AB25" s="197" t="s">
        <v>78</v>
      </c>
      <c r="AC25" s="197" t="s">
        <v>78</v>
      </c>
      <c r="AD25" s="197" t="s">
        <v>78</v>
      </c>
      <c r="AE25" s="197" t="s">
        <v>78</v>
      </c>
      <c r="AF25" s="197" t="s">
        <v>78</v>
      </c>
      <c r="AG25" s="197" t="s">
        <v>78</v>
      </c>
      <c r="AH25" s="197" t="s">
        <v>78</v>
      </c>
      <c r="AI25" s="197" t="s">
        <v>78</v>
      </c>
      <c r="AJ25" s="197" t="s">
        <v>78</v>
      </c>
      <c r="AK25" s="197" t="s">
        <v>78</v>
      </c>
      <c r="AL25" s="197" t="s">
        <v>78</v>
      </c>
      <c r="AM25" s="197" t="s">
        <v>78</v>
      </c>
      <c r="AN25" s="197" t="s">
        <v>78</v>
      </c>
      <c r="AO25" s="197" t="s">
        <v>78</v>
      </c>
      <c r="AP25" s="197" t="s">
        <v>78</v>
      </c>
      <c r="AQ25" s="197" t="s">
        <v>78</v>
      </c>
      <c r="AR25" s="197" t="s">
        <v>78</v>
      </c>
      <c r="AS25" s="197" t="s">
        <v>78</v>
      </c>
      <c r="AT25" s="197" t="s">
        <v>78</v>
      </c>
      <c r="AU25" s="197" t="s">
        <v>78</v>
      </c>
      <c r="AV25" s="197" t="s">
        <v>78</v>
      </c>
      <c r="AW25" s="197" t="s">
        <v>78</v>
      </c>
      <c r="AX25" s="197" t="s">
        <v>78</v>
      </c>
      <c r="AY25" s="197" t="s">
        <v>78</v>
      </c>
      <c r="AZ25" s="197" t="s">
        <v>78</v>
      </c>
      <c r="BA25" s="197" t="s">
        <v>78</v>
      </c>
      <c r="BB25" s="197" t="s">
        <v>78</v>
      </c>
      <c r="BC25" s="197" t="s">
        <v>78</v>
      </c>
      <c r="BD25" s="197" t="s">
        <v>78</v>
      </c>
      <c r="BE25" s="197" t="s">
        <v>78</v>
      </c>
      <c r="BF25" s="197" t="s">
        <v>78</v>
      </c>
      <c r="BG25" s="197" t="s">
        <v>78</v>
      </c>
      <c r="BH25" s="197" t="s">
        <v>78</v>
      </c>
      <c r="BI25" s="197" t="s">
        <v>78</v>
      </c>
      <c r="BJ25" s="197" t="s">
        <v>78</v>
      </c>
      <c r="BK25" s="197" t="s">
        <v>78</v>
      </c>
      <c r="BL25" s="197" t="s">
        <v>78</v>
      </c>
      <c r="BM25" s="197" t="s">
        <v>78</v>
      </c>
      <c r="BN25" s="197" t="s">
        <v>78</v>
      </c>
      <c r="BO25" s="197" t="s">
        <v>78</v>
      </c>
      <c r="BP25" s="197" t="s">
        <v>78</v>
      </c>
      <c r="BQ25" s="197" t="s">
        <v>78</v>
      </c>
      <c r="BR25" s="197" t="s">
        <v>78</v>
      </c>
      <c r="BS25" s="197" t="s">
        <v>78</v>
      </c>
      <c r="BT25" s="197" t="s">
        <v>78</v>
      </c>
      <c r="BU25" s="197" t="s">
        <v>78</v>
      </c>
      <c r="BV25" s="197" t="s">
        <v>78</v>
      </c>
      <c r="BW25" s="197" t="s">
        <v>78</v>
      </c>
      <c r="BX25" s="197" t="s">
        <v>78</v>
      </c>
      <c r="BY25" s="197" t="s">
        <v>78</v>
      </c>
      <c r="BZ25" s="197" t="s">
        <v>78</v>
      </c>
      <c r="CA25" s="197" t="s">
        <v>78</v>
      </c>
      <c r="CB25" s="197" t="s">
        <v>78</v>
      </c>
      <c r="CC25" s="197" t="s">
        <v>78</v>
      </c>
      <c r="CD25" s="197" t="s">
        <v>78</v>
      </c>
      <c r="CE25" s="197" t="s">
        <v>78</v>
      </c>
      <c r="CF25" s="197" t="s">
        <v>78</v>
      </c>
      <c r="CG25" s="197" t="s">
        <v>78</v>
      </c>
      <c r="CH25" s="197" t="s">
        <v>78</v>
      </c>
      <c r="CI25" s="197" t="s">
        <v>78</v>
      </c>
      <c r="CJ25" s="197" t="s">
        <v>78</v>
      </c>
      <c r="CK25" s="197" t="s">
        <v>78</v>
      </c>
      <c r="CL25" s="197" t="s">
        <v>78</v>
      </c>
      <c r="CM25" s="197" t="s">
        <v>78</v>
      </c>
      <c r="CN25" s="197" t="s">
        <v>78</v>
      </c>
      <c r="CO25" s="197" t="s">
        <v>78</v>
      </c>
      <c r="CP25" s="197" t="s">
        <v>78</v>
      </c>
      <c r="CQ25" s="197" t="s">
        <v>78</v>
      </c>
      <c r="CR25" s="197" t="s">
        <v>78</v>
      </c>
      <c r="CS25" s="197" t="s">
        <v>78</v>
      </c>
      <c r="CT25" s="197" t="s">
        <v>78</v>
      </c>
      <c r="CU25" s="197" t="s">
        <v>78</v>
      </c>
      <c r="CV25" s="197" t="s">
        <v>78</v>
      </c>
      <c r="CW25" s="197" t="s">
        <v>78</v>
      </c>
      <c r="CX25" s="197" t="s">
        <v>78</v>
      </c>
      <c r="CY25" s="197" t="s">
        <v>78</v>
      </c>
      <c r="CZ25" s="197" t="s">
        <v>78</v>
      </c>
      <c r="DA25" s="197" t="s">
        <v>78</v>
      </c>
      <c r="DB25" s="197" t="s">
        <v>78</v>
      </c>
      <c r="DC25" s="197" t="s">
        <v>78</v>
      </c>
      <c r="DD25" s="197" t="s">
        <v>78</v>
      </c>
      <c r="DE25" s="197" t="s">
        <v>78</v>
      </c>
      <c r="DF25" s="318" t="s">
        <v>78</v>
      </c>
      <c r="DG25" s="92"/>
      <c r="DH25" s="92"/>
      <c r="DI25" s="308"/>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row>
    <row r="26" spans="1:294" ht="27.75" customHeight="1" x14ac:dyDescent="0.2">
      <c r="A26" s="57"/>
      <c r="B26" s="390"/>
      <c r="C26" s="709"/>
      <c r="D26" s="709"/>
      <c r="E26" s="709"/>
      <c r="F26" s="390"/>
      <c r="G26" s="57"/>
      <c r="H26" s="180">
        <f>I26</f>
        <v>0</v>
      </c>
      <c r="I26" s="109">
        <f>IFERROR(AVERAGEIF(K26:DF26,"&lt;&gt;0"),0)</f>
        <v>0</v>
      </c>
      <c r="J26" s="181"/>
      <c r="K26" s="315">
        <f>IFERROR(J117,I117)</f>
        <v>0</v>
      </c>
      <c r="L26" s="315">
        <f>IFERROR(J118,I118)</f>
        <v>0</v>
      </c>
      <c r="M26" s="315">
        <f>IFERROR(J119,I119)</f>
        <v>0</v>
      </c>
      <c r="N26" s="315">
        <f>IFERROR(J120,I120)</f>
        <v>0</v>
      </c>
      <c r="O26" s="315">
        <f>IFERROR(J121,I121)</f>
        <v>0</v>
      </c>
      <c r="P26" s="315">
        <f>IFERROR(J122,I122)</f>
        <v>0</v>
      </c>
      <c r="Q26" s="315">
        <f>IFERROR(J123,I123)</f>
        <v>0</v>
      </c>
      <c r="R26" s="315">
        <f>IFERROR(J124,I124)</f>
        <v>0</v>
      </c>
      <c r="S26" s="315">
        <f>IFERROR(J125,I125)</f>
        <v>0</v>
      </c>
      <c r="T26" s="315">
        <f>IFERROR($J126,$I126)</f>
        <v>0</v>
      </c>
      <c r="U26" s="315">
        <f>IFERROR($J127,$I127)</f>
        <v>0</v>
      </c>
      <c r="V26" s="315">
        <f>IFERROR($J128,$I128)</f>
        <v>0</v>
      </c>
      <c r="W26" s="315">
        <f>IFERROR($J129,$I129)</f>
        <v>0</v>
      </c>
      <c r="X26" s="315">
        <f>IFERROR($J130,$I130)</f>
        <v>0</v>
      </c>
      <c r="Y26" s="315">
        <f>IFERROR($J131,$I131)</f>
        <v>0</v>
      </c>
      <c r="Z26" s="315">
        <f>IFERROR($J132,$I132)</f>
        <v>0</v>
      </c>
      <c r="AA26" s="315">
        <f>IFERROR($J133,$I133)</f>
        <v>0</v>
      </c>
      <c r="AB26" s="315">
        <f>IFERROR($J134,$I134)</f>
        <v>0</v>
      </c>
      <c r="AC26" s="315">
        <f>IFERROR($J135,$I135)</f>
        <v>0</v>
      </c>
      <c r="AD26" s="315">
        <f>IFERROR($J136,$I136)</f>
        <v>0</v>
      </c>
      <c r="AE26" s="315">
        <f>IFERROR($J137,$I137)</f>
        <v>0</v>
      </c>
      <c r="AF26" s="315">
        <f>IFERROR($J138,$I138)</f>
        <v>0</v>
      </c>
      <c r="AG26" s="315">
        <f>IFERROR($J139,$I139)</f>
        <v>0</v>
      </c>
      <c r="AH26" s="315">
        <f>IFERROR($J140,$I140)</f>
        <v>0</v>
      </c>
      <c r="AI26" s="315">
        <f>IFERROR($J141,$I141)</f>
        <v>0</v>
      </c>
      <c r="AJ26" s="315">
        <f>IFERROR($J142,$I142)</f>
        <v>0</v>
      </c>
      <c r="AK26" s="315">
        <f>IFERROR($J143,$I143)</f>
        <v>0</v>
      </c>
      <c r="AL26" s="315">
        <f>IFERROR($J144,$I144)</f>
        <v>0</v>
      </c>
      <c r="AM26" s="315">
        <f>IFERROR($J145,$I145)</f>
        <v>0</v>
      </c>
      <c r="AN26" s="315">
        <f>IFERROR($J146,$I146)</f>
        <v>0</v>
      </c>
      <c r="AO26" s="315">
        <f>IFERROR($J147,$I147)</f>
        <v>0</v>
      </c>
      <c r="AP26" s="315">
        <f>IFERROR($J148,$I148)</f>
        <v>0</v>
      </c>
      <c r="AQ26" s="315">
        <f>IFERROR($J149,$I149)</f>
        <v>0</v>
      </c>
      <c r="AR26" s="315">
        <f>IFERROR($J150,$I150)</f>
        <v>0</v>
      </c>
      <c r="AS26" s="315">
        <f>IFERROR($J151,$I151)</f>
        <v>0</v>
      </c>
      <c r="AT26" s="315">
        <f>IFERROR($J152,$I152)</f>
        <v>0</v>
      </c>
      <c r="AU26" s="315">
        <f>IFERROR($J153,$I153)</f>
        <v>0</v>
      </c>
      <c r="AV26" s="315">
        <f>IFERROR($J154,$I154)</f>
        <v>0</v>
      </c>
      <c r="AW26" s="315">
        <f>IFERROR($J155,$I155)</f>
        <v>0</v>
      </c>
      <c r="AX26" s="315">
        <f>IFERROR($J156,$I156)</f>
        <v>0</v>
      </c>
      <c r="AY26" s="315">
        <f>IFERROR($J157,$I157)</f>
        <v>0</v>
      </c>
      <c r="AZ26" s="315">
        <f>IFERROR($J158,$I158)</f>
        <v>0</v>
      </c>
      <c r="BA26" s="315">
        <f>IFERROR($J159,$I159)</f>
        <v>0</v>
      </c>
      <c r="BB26" s="315">
        <f>IFERROR($J160,$I160)</f>
        <v>0</v>
      </c>
      <c r="BC26" s="315">
        <f>IFERROR($J161,$I161)</f>
        <v>0</v>
      </c>
      <c r="BD26" s="315">
        <f>IFERROR($J162,$I162)</f>
        <v>0</v>
      </c>
      <c r="BE26" s="315">
        <f>IFERROR($J163,$I163)</f>
        <v>0</v>
      </c>
      <c r="BF26" s="315">
        <f>IFERROR($J164,$I164)</f>
        <v>0</v>
      </c>
      <c r="BG26" s="315">
        <f>IFERROR($J165,$I165)</f>
        <v>0</v>
      </c>
      <c r="BH26" s="315">
        <f>IFERROR($J166,$I166)</f>
        <v>0</v>
      </c>
      <c r="BI26" s="315">
        <f>IFERROR($J167,$I167)</f>
        <v>0</v>
      </c>
      <c r="BJ26" s="315">
        <f>IFERROR($J168,$I168)</f>
        <v>0</v>
      </c>
      <c r="BK26" s="315">
        <f>IFERROR($J169,$I169)</f>
        <v>0</v>
      </c>
      <c r="BL26" s="315">
        <f>IFERROR($J170,$I170)</f>
        <v>0</v>
      </c>
      <c r="BM26" s="315">
        <f>IFERROR($J171,$I171)</f>
        <v>0</v>
      </c>
      <c r="BN26" s="315">
        <f>IFERROR($J172,$I172)</f>
        <v>0</v>
      </c>
      <c r="BO26" s="315">
        <f>IFERROR($J173,$I173)</f>
        <v>0</v>
      </c>
      <c r="BP26" s="315">
        <f>IFERROR($J174,$I174)</f>
        <v>0</v>
      </c>
      <c r="BQ26" s="315">
        <f>IFERROR($J175,$I175)</f>
        <v>0</v>
      </c>
      <c r="BR26" s="315">
        <f>IFERROR($J176,$I176)</f>
        <v>0</v>
      </c>
      <c r="BS26" s="315">
        <f>IFERROR($J177,$I177)</f>
        <v>0</v>
      </c>
      <c r="BT26" s="315">
        <f>IFERROR($J178,$I178)</f>
        <v>0</v>
      </c>
      <c r="BU26" s="315">
        <f>IFERROR($J179,$I179)</f>
        <v>0</v>
      </c>
      <c r="BV26" s="315">
        <f>IFERROR($J180,$I180)</f>
        <v>0</v>
      </c>
      <c r="BW26" s="315">
        <f>IFERROR($J181,$I181)</f>
        <v>0</v>
      </c>
      <c r="BX26" s="315">
        <f>IFERROR($J182,$I182)</f>
        <v>0</v>
      </c>
      <c r="BY26" s="315">
        <f>IFERROR($J183,$I183)</f>
        <v>0</v>
      </c>
      <c r="BZ26" s="315">
        <f>IFERROR($J184,$I184)</f>
        <v>0</v>
      </c>
      <c r="CA26" s="315">
        <f>IFERROR($J185,$I185)</f>
        <v>0</v>
      </c>
      <c r="CB26" s="315">
        <f>IFERROR($J186,$I186)</f>
        <v>0</v>
      </c>
      <c r="CC26" s="315">
        <f>IFERROR($J187,$I187)</f>
        <v>0</v>
      </c>
      <c r="CD26" s="315">
        <f>IFERROR($J188,$I188)</f>
        <v>0</v>
      </c>
      <c r="CE26" s="315">
        <f>IFERROR($J189,$I189)</f>
        <v>0</v>
      </c>
      <c r="CF26" s="315">
        <f>IFERROR($J190,$I190)</f>
        <v>0</v>
      </c>
      <c r="CG26" s="315">
        <f>IFERROR($J191,$I191)</f>
        <v>0</v>
      </c>
      <c r="CH26" s="315">
        <f>IFERROR($J192,$I192)</f>
        <v>0</v>
      </c>
      <c r="CI26" s="315">
        <f>IFERROR($J193,$I193)</f>
        <v>0</v>
      </c>
      <c r="CJ26" s="315">
        <f>IFERROR($J194,$I194)</f>
        <v>0</v>
      </c>
      <c r="CK26" s="315">
        <f>IFERROR($J195,$I195)</f>
        <v>0</v>
      </c>
      <c r="CL26" s="315">
        <f>IFERROR($J196,$I196)</f>
        <v>0</v>
      </c>
      <c r="CM26" s="315">
        <f>IFERROR($J197,$I197)</f>
        <v>0</v>
      </c>
      <c r="CN26" s="315">
        <f>IFERROR($J198,$I198)</f>
        <v>0</v>
      </c>
      <c r="CO26" s="315">
        <f>IFERROR($J199,$I199)</f>
        <v>0</v>
      </c>
      <c r="CP26" s="315">
        <f>IFERROR($J200,$I200)</f>
        <v>0</v>
      </c>
      <c r="CQ26" s="315">
        <f>IFERROR($J201,$I201)</f>
        <v>0</v>
      </c>
      <c r="CR26" s="315">
        <f>IFERROR($J202,$I202)</f>
        <v>0</v>
      </c>
      <c r="CS26" s="315">
        <f>IFERROR($J203,$I203)</f>
        <v>0</v>
      </c>
      <c r="CT26" s="315">
        <f>IFERROR($J204,$I204)</f>
        <v>0</v>
      </c>
      <c r="CU26" s="315">
        <f>IFERROR($J205,$I205)</f>
        <v>0</v>
      </c>
      <c r="CV26" s="315">
        <f>IFERROR($J206,$I206)</f>
        <v>0</v>
      </c>
      <c r="CW26" s="315">
        <f>IFERROR($J207,$I207)</f>
        <v>0</v>
      </c>
      <c r="CX26" s="315">
        <f>IFERROR($J208,$I208)</f>
        <v>0</v>
      </c>
      <c r="CY26" s="315">
        <f>IFERROR($J209,$I209)</f>
        <v>0</v>
      </c>
      <c r="CZ26" s="315">
        <f>IFERROR($J210,$I210)</f>
        <v>0</v>
      </c>
      <c r="DA26" s="315">
        <f>IFERROR($J211,$I211)</f>
        <v>0</v>
      </c>
      <c r="DB26" s="315">
        <f>IFERROR($J212,$I212)</f>
        <v>0</v>
      </c>
      <c r="DC26" s="315">
        <f>IFERROR($J213,$I213)</f>
        <v>0</v>
      </c>
      <c r="DD26" s="315">
        <f>IFERROR($J214,$I214)</f>
        <v>0</v>
      </c>
      <c r="DE26" s="315">
        <f>IFERROR($J215,$I215)</f>
        <v>0</v>
      </c>
      <c r="DF26" s="317">
        <f>IFERROR($J216,$I216)</f>
        <v>0</v>
      </c>
      <c r="DG26" s="308"/>
      <c r="DH26" s="308"/>
      <c r="DI26" s="308"/>
      <c r="DJ26" s="308"/>
      <c r="DK26" s="308"/>
      <c r="DL26" s="308"/>
      <c r="DM26" s="308"/>
      <c r="DN26" s="308"/>
      <c r="DO26" s="308"/>
      <c r="DP26" s="308"/>
      <c r="DQ26" s="308"/>
      <c r="DR26" s="308"/>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row>
    <row r="27" spans="1:294" ht="27" customHeight="1" thickBot="1" x14ac:dyDescent="0.25">
      <c r="A27" s="57"/>
      <c r="B27" s="449" t="str">
        <f>Weighting!C33</f>
        <v>HW 3.3</v>
      </c>
      <c r="C27" s="691" t="s">
        <v>321</v>
      </c>
      <c r="D27" s="691"/>
      <c r="E27" s="691"/>
      <c r="F27" s="444" t="s">
        <v>246</v>
      </c>
      <c r="G27" s="57"/>
      <c r="H27" s="66">
        <f>H29*$H$70</f>
        <v>0</v>
      </c>
      <c r="I27" s="89"/>
      <c r="J27" s="181"/>
      <c r="K27" s="273">
        <f t="shared" ref="K27:AP27" si="12">K29*$H$70</f>
        <v>0</v>
      </c>
      <c r="L27" s="273">
        <f t="shared" si="12"/>
        <v>0</v>
      </c>
      <c r="M27" s="273">
        <f t="shared" si="12"/>
        <v>0</v>
      </c>
      <c r="N27" s="273">
        <f t="shared" si="12"/>
        <v>0</v>
      </c>
      <c r="O27" s="273">
        <f t="shared" si="12"/>
        <v>0</v>
      </c>
      <c r="P27" s="273">
        <f t="shared" si="12"/>
        <v>0</v>
      </c>
      <c r="Q27" s="273">
        <f t="shared" si="12"/>
        <v>0</v>
      </c>
      <c r="R27" s="273">
        <f t="shared" si="12"/>
        <v>0</v>
      </c>
      <c r="S27" s="273">
        <f t="shared" si="12"/>
        <v>0</v>
      </c>
      <c r="T27" s="273">
        <f t="shared" si="12"/>
        <v>0</v>
      </c>
      <c r="U27" s="273">
        <f t="shared" si="12"/>
        <v>0</v>
      </c>
      <c r="V27" s="273">
        <f t="shared" si="12"/>
        <v>0</v>
      </c>
      <c r="W27" s="273">
        <f t="shared" si="12"/>
        <v>0</v>
      </c>
      <c r="X27" s="273">
        <f t="shared" si="12"/>
        <v>0</v>
      </c>
      <c r="Y27" s="273">
        <f t="shared" si="12"/>
        <v>0</v>
      </c>
      <c r="Z27" s="273">
        <f t="shared" si="12"/>
        <v>0</v>
      </c>
      <c r="AA27" s="273">
        <f t="shared" si="12"/>
        <v>0</v>
      </c>
      <c r="AB27" s="273">
        <f t="shared" si="12"/>
        <v>0</v>
      </c>
      <c r="AC27" s="273">
        <f t="shared" si="12"/>
        <v>0</v>
      </c>
      <c r="AD27" s="273">
        <f t="shared" si="12"/>
        <v>0</v>
      </c>
      <c r="AE27" s="273">
        <f t="shared" si="12"/>
        <v>0</v>
      </c>
      <c r="AF27" s="273">
        <f t="shared" si="12"/>
        <v>0</v>
      </c>
      <c r="AG27" s="273">
        <f t="shared" si="12"/>
        <v>0</v>
      </c>
      <c r="AH27" s="273">
        <f t="shared" si="12"/>
        <v>0</v>
      </c>
      <c r="AI27" s="273">
        <f t="shared" si="12"/>
        <v>0</v>
      </c>
      <c r="AJ27" s="273">
        <f t="shared" si="12"/>
        <v>0</v>
      </c>
      <c r="AK27" s="273">
        <f t="shared" si="12"/>
        <v>0</v>
      </c>
      <c r="AL27" s="273">
        <f t="shared" si="12"/>
        <v>0</v>
      </c>
      <c r="AM27" s="273">
        <f t="shared" si="12"/>
        <v>0</v>
      </c>
      <c r="AN27" s="273">
        <f t="shared" si="12"/>
        <v>0</v>
      </c>
      <c r="AO27" s="273">
        <f t="shared" si="12"/>
        <v>0</v>
      </c>
      <c r="AP27" s="273">
        <f t="shared" si="12"/>
        <v>0</v>
      </c>
      <c r="AQ27" s="273">
        <f t="shared" ref="AQ27:BV27" si="13">AQ29*$H$70</f>
        <v>0</v>
      </c>
      <c r="AR27" s="273">
        <f t="shared" si="13"/>
        <v>0</v>
      </c>
      <c r="AS27" s="273">
        <f t="shared" si="13"/>
        <v>0</v>
      </c>
      <c r="AT27" s="273">
        <f t="shared" si="13"/>
        <v>0</v>
      </c>
      <c r="AU27" s="273">
        <f t="shared" si="13"/>
        <v>0</v>
      </c>
      <c r="AV27" s="273">
        <f t="shared" si="13"/>
        <v>0</v>
      </c>
      <c r="AW27" s="273">
        <f t="shared" si="13"/>
        <v>0</v>
      </c>
      <c r="AX27" s="273">
        <f t="shared" si="13"/>
        <v>0</v>
      </c>
      <c r="AY27" s="273">
        <f t="shared" si="13"/>
        <v>0</v>
      </c>
      <c r="AZ27" s="273">
        <f t="shared" si="13"/>
        <v>0</v>
      </c>
      <c r="BA27" s="273">
        <f t="shared" si="13"/>
        <v>0</v>
      </c>
      <c r="BB27" s="273">
        <f t="shared" si="13"/>
        <v>0</v>
      </c>
      <c r="BC27" s="273">
        <f t="shared" si="13"/>
        <v>0</v>
      </c>
      <c r="BD27" s="273">
        <f t="shared" si="13"/>
        <v>0</v>
      </c>
      <c r="BE27" s="273">
        <f t="shared" si="13"/>
        <v>0</v>
      </c>
      <c r="BF27" s="273">
        <f t="shared" si="13"/>
        <v>0</v>
      </c>
      <c r="BG27" s="273">
        <f t="shared" si="13"/>
        <v>0</v>
      </c>
      <c r="BH27" s="273">
        <f t="shared" si="13"/>
        <v>0</v>
      </c>
      <c r="BI27" s="273">
        <f t="shared" si="13"/>
        <v>0</v>
      </c>
      <c r="BJ27" s="273">
        <f t="shared" si="13"/>
        <v>0</v>
      </c>
      <c r="BK27" s="273">
        <f t="shared" si="13"/>
        <v>0</v>
      </c>
      <c r="BL27" s="273">
        <f t="shared" si="13"/>
        <v>0</v>
      </c>
      <c r="BM27" s="273">
        <f t="shared" si="13"/>
        <v>0</v>
      </c>
      <c r="BN27" s="273">
        <f t="shared" si="13"/>
        <v>0</v>
      </c>
      <c r="BO27" s="273">
        <f t="shared" si="13"/>
        <v>0</v>
      </c>
      <c r="BP27" s="273">
        <f t="shared" si="13"/>
        <v>0</v>
      </c>
      <c r="BQ27" s="273">
        <f t="shared" si="13"/>
        <v>0</v>
      </c>
      <c r="BR27" s="273">
        <f t="shared" si="13"/>
        <v>0</v>
      </c>
      <c r="BS27" s="273">
        <f t="shared" si="13"/>
        <v>0</v>
      </c>
      <c r="BT27" s="273">
        <f t="shared" si="13"/>
        <v>0</v>
      </c>
      <c r="BU27" s="273">
        <f t="shared" si="13"/>
        <v>0</v>
      </c>
      <c r="BV27" s="273">
        <f t="shared" si="13"/>
        <v>0</v>
      </c>
      <c r="BW27" s="273">
        <f t="shared" ref="BW27:DF27" si="14">BW29*$H$70</f>
        <v>0</v>
      </c>
      <c r="BX27" s="273">
        <f t="shared" si="14"/>
        <v>0</v>
      </c>
      <c r="BY27" s="273">
        <f t="shared" si="14"/>
        <v>0</v>
      </c>
      <c r="BZ27" s="273">
        <f t="shared" si="14"/>
        <v>0</v>
      </c>
      <c r="CA27" s="273">
        <f t="shared" si="14"/>
        <v>0</v>
      </c>
      <c r="CB27" s="273">
        <f t="shared" si="14"/>
        <v>0</v>
      </c>
      <c r="CC27" s="273">
        <f t="shared" si="14"/>
        <v>0</v>
      </c>
      <c r="CD27" s="273">
        <f t="shared" si="14"/>
        <v>0</v>
      </c>
      <c r="CE27" s="273">
        <f t="shared" si="14"/>
        <v>0</v>
      </c>
      <c r="CF27" s="273">
        <f t="shared" si="14"/>
        <v>0</v>
      </c>
      <c r="CG27" s="273">
        <f t="shared" si="14"/>
        <v>0</v>
      </c>
      <c r="CH27" s="273">
        <f t="shared" si="14"/>
        <v>0</v>
      </c>
      <c r="CI27" s="273">
        <f t="shared" si="14"/>
        <v>0</v>
      </c>
      <c r="CJ27" s="273">
        <f t="shared" si="14"/>
        <v>0</v>
      </c>
      <c r="CK27" s="273">
        <f t="shared" si="14"/>
        <v>0</v>
      </c>
      <c r="CL27" s="273">
        <f t="shared" si="14"/>
        <v>0</v>
      </c>
      <c r="CM27" s="273">
        <f t="shared" si="14"/>
        <v>0</v>
      </c>
      <c r="CN27" s="273">
        <f t="shared" si="14"/>
        <v>0</v>
      </c>
      <c r="CO27" s="273">
        <f t="shared" si="14"/>
        <v>0</v>
      </c>
      <c r="CP27" s="273">
        <f t="shared" si="14"/>
        <v>0</v>
      </c>
      <c r="CQ27" s="273">
        <f t="shared" si="14"/>
        <v>0</v>
      </c>
      <c r="CR27" s="273">
        <f t="shared" si="14"/>
        <v>0</v>
      </c>
      <c r="CS27" s="273">
        <f t="shared" si="14"/>
        <v>0</v>
      </c>
      <c r="CT27" s="273">
        <f t="shared" si="14"/>
        <v>0</v>
      </c>
      <c r="CU27" s="273">
        <f t="shared" si="14"/>
        <v>0</v>
      </c>
      <c r="CV27" s="273">
        <f t="shared" si="14"/>
        <v>0</v>
      </c>
      <c r="CW27" s="273">
        <f t="shared" si="14"/>
        <v>0</v>
      </c>
      <c r="CX27" s="273">
        <f t="shared" si="14"/>
        <v>0</v>
      </c>
      <c r="CY27" s="273">
        <f t="shared" si="14"/>
        <v>0</v>
      </c>
      <c r="CZ27" s="273">
        <f t="shared" si="14"/>
        <v>0</v>
      </c>
      <c r="DA27" s="273">
        <f t="shared" si="14"/>
        <v>0</v>
      </c>
      <c r="DB27" s="273">
        <f t="shared" si="14"/>
        <v>0</v>
      </c>
      <c r="DC27" s="273">
        <f t="shared" si="14"/>
        <v>0</v>
      </c>
      <c r="DD27" s="273">
        <f t="shared" si="14"/>
        <v>0</v>
      </c>
      <c r="DE27" s="273">
        <f t="shared" si="14"/>
        <v>0</v>
      </c>
      <c r="DF27" s="273">
        <f t="shared" si="14"/>
        <v>0</v>
      </c>
      <c r="DG27" s="92"/>
      <c r="DH27" s="92"/>
      <c r="DI27" s="308"/>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row>
    <row r="28" spans="1:294" ht="66.75" customHeight="1" thickBot="1" x14ac:dyDescent="0.25">
      <c r="A28" s="57"/>
      <c r="B28" s="445"/>
      <c r="C28" s="709" t="s">
        <v>334</v>
      </c>
      <c r="D28" s="709"/>
      <c r="E28" s="709"/>
      <c r="F28" s="446"/>
      <c r="G28" s="57"/>
      <c r="H28" s="66"/>
      <c r="I28" s="89"/>
      <c r="J28" s="181"/>
      <c r="K28" s="197" t="s">
        <v>78</v>
      </c>
      <c r="L28" s="197" t="s">
        <v>78</v>
      </c>
      <c r="M28" s="197" t="s">
        <v>78</v>
      </c>
      <c r="N28" s="197" t="s">
        <v>78</v>
      </c>
      <c r="O28" s="197" t="s">
        <v>78</v>
      </c>
      <c r="P28" s="197" t="s">
        <v>78</v>
      </c>
      <c r="Q28" s="197" t="s">
        <v>78</v>
      </c>
      <c r="R28" s="197" t="s">
        <v>78</v>
      </c>
      <c r="S28" s="197" t="s">
        <v>78</v>
      </c>
      <c r="T28" s="197" t="s">
        <v>78</v>
      </c>
      <c r="U28" s="197" t="s">
        <v>78</v>
      </c>
      <c r="V28" s="197" t="s">
        <v>78</v>
      </c>
      <c r="W28" s="197" t="s">
        <v>78</v>
      </c>
      <c r="X28" s="197" t="s">
        <v>78</v>
      </c>
      <c r="Y28" s="197" t="s">
        <v>78</v>
      </c>
      <c r="Z28" s="197" t="s">
        <v>78</v>
      </c>
      <c r="AA28" s="197" t="s">
        <v>78</v>
      </c>
      <c r="AB28" s="197" t="s">
        <v>78</v>
      </c>
      <c r="AC28" s="197" t="s">
        <v>78</v>
      </c>
      <c r="AD28" s="197" t="s">
        <v>78</v>
      </c>
      <c r="AE28" s="197" t="s">
        <v>78</v>
      </c>
      <c r="AF28" s="197" t="s">
        <v>78</v>
      </c>
      <c r="AG28" s="197" t="s">
        <v>78</v>
      </c>
      <c r="AH28" s="197" t="s">
        <v>78</v>
      </c>
      <c r="AI28" s="197" t="s">
        <v>78</v>
      </c>
      <c r="AJ28" s="197" t="s">
        <v>78</v>
      </c>
      <c r="AK28" s="197" t="s">
        <v>78</v>
      </c>
      <c r="AL28" s="197" t="s">
        <v>78</v>
      </c>
      <c r="AM28" s="197" t="s">
        <v>78</v>
      </c>
      <c r="AN28" s="197" t="s">
        <v>78</v>
      </c>
      <c r="AO28" s="197" t="s">
        <v>78</v>
      </c>
      <c r="AP28" s="197" t="s">
        <v>78</v>
      </c>
      <c r="AQ28" s="197" t="s">
        <v>78</v>
      </c>
      <c r="AR28" s="197" t="s">
        <v>78</v>
      </c>
      <c r="AS28" s="197" t="s">
        <v>78</v>
      </c>
      <c r="AT28" s="197" t="s">
        <v>78</v>
      </c>
      <c r="AU28" s="197" t="s">
        <v>78</v>
      </c>
      <c r="AV28" s="197" t="s">
        <v>78</v>
      </c>
      <c r="AW28" s="197" t="s">
        <v>78</v>
      </c>
      <c r="AX28" s="197" t="s">
        <v>78</v>
      </c>
      <c r="AY28" s="197" t="s">
        <v>78</v>
      </c>
      <c r="AZ28" s="197" t="s">
        <v>78</v>
      </c>
      <c r="BA28" s="197" t="s">
        <v>78</v>
      </c>
      <c r="BB28" s="197" t="s">
        <v>78</v>
      </c>
      <c r="BC28" s="197" t="s">
        <v>78</v>
      </c>
      <c r="BD28" s="197" t="s">
        <v>78</v>
      </c>
      <c r="BE28" s="197" t="s">
        <v>78</v>
      </c>
      <c r="BF28" s="197" t="s">
        <v>78</v>
      </c>
      <c r="BG28" s="197" t="s">
        <v>78</v>
      </c>
      <c r="BH28" s="197" t="s">
        <v>78</v>
      </c>
      <c r="BI28" s="197" t="s">
        <v>78</v>
      </c>
      <c r="BJ28" s="197" t="s">
        <v>78</v>
      </c>
      <c r="BK28" s="197" t="s">
        <v>78</v>
      </c>
      <c r="BL28" s="197" t="s">
        <v>78</v>
      </c>
      <c r="BM28" s="197" t="s">
        <v>78</v>
      </c>
      <c r="BN28" s="197" t="s">
        <v>78</v>
      </c>
      <c r="BO28" s="197" t="s">
        <v>78</v>
      </c>
      <c r="BP28" s="197" t="s">
        <v>78</v>
      </c>
      <c r="BQ28" s="197" t="s">
        <v>78</v>
      </c>
      <c r="BR28" s="197" t="s">
        <v>78</v>
      </c>
      <c r="BS28" s="197" t="s">
        <v>78</v>
      </c>
      <c r="BT28" s="197" t="s">
        <v>78</v>
      </c>
      <c r="BU28" s="197" t="s">
        <v>78</v>
      </c>
      <c r="BV28" s="197" t="s">
        <v>78</v>
      </c>
      <c r="BW28" s="197" t="s">
        <v>78</v>
      </c>
      <c r="BX28" s="197" t="s">
        <v>78</v>
      </c>
      <c r="BY28" s="197" t="s">
        <v>78</v>
      </c>
      <c r="BZ28" s="197" t="s">
        <v>78</v>
      </c>
      <c r="CA28" s="197" t="s">
        <v>78</v>
      </c>
      <c r="CB28" s="197" t="s">
        <v>78</v>
      </c>
      <c r="CC28" s="197" t="s">
        <v>78</v>
      </c>
      <c r="CD28" s="197" t="s">
        <v>78</v>
      </c>
      <c r="CE28" s="197" t="s">
        <v>78</v>
      </c>
      <c r="CF28" s="197" t="s">
        <v>78</v>
      </c>
      <c r="CG28" s="197" t="s">
        <v>78</v>
      </c>
      <c r="CH28" s="197" t="s">
        <v>78</v>
      </c>
      <c r="CI28" s="197" t="s">
        <v>78</v>
      </c>
      <c r="CJ28" s="197" t="s">
        <v>78</v>
      </c>
      <c r="CK28" s="197" t="s">
        <v>78</v>
      </c>
      <c r="CL28" s="197" t="s">
        <v>78</v>
      </c>
      <c r="CM28" s="197" t="s">
        <v>78</v>
      </c>
      <c r="CN28" s="197" t="s">
        <v>78</v>
      </c>
      <c r="CO28" s="197" t="s">
        <v>78</v>
      </c>
      <c r="CP28" s="197" t="s">
        <v>78</v>
      </c>
      <c r="CQ28" s="197" t="s">
        <v>78</v>
      </c>
      <c r="CR28" s="197" t="s">
        <v>78</v>
      </c>
      <c r="CS28" s="197" t="s">
        <v>78</v>
      </c>
      <c r="CT28" s="197" t="s">
        <v>78</v>
      </c>
      <c r="CU28" s="197" t="s">
        <v>78</v>
      </c>
      <c r="CV28" s="197" t="s">
        <v>78</v>
      </c>
      <c r="CW28" s="197" t="s">
        <v>78</v>
      </c>
      <c r="CX28" s="197" t="s">
        <v>78</v>
      </c>
      <c r="CY28" s="197" t="s">
        <v>78</v>
      </c>
      <c r="CZ28" s="197" t="s">
        <v>78</v>
      </c>
      <c r="DA28" s="197" t="s">
        <v>78</v>
      </c>
      <c r="DB28" s="197" t="s">
        <v>78</v>
      </c>
      <c r="DC28" s="197" t="s">
        <v>78</v>
      </c>
      <c r="DD28" s="197" t="s">
        <v>78</v>
      </c>
      <c r="DE28" s="197" t="s">
        <v>78</v>
      </c>
      <c r="DF28" s="318" t="s">
        <v>78</v>
      </c>
      <c r="DG28" s="92"/>
      <c r="DH28" s="92"/>
      <c r="DI28" s="308"/>
      <c r="DJ28" s="92"/>
      <c r="DK28" s="308"/>
      <c r="DL28" s="308"/>
      <c r="DM28" s="308"/>
      <c r="DN28" s="308"/>
      <c r="DO28" s="308"/>
      <c r="DP28" s="308"/>
      <c r="DQ28" s="308"/>
      <c r="DR28" s="308"/>
      <c r="DS28" s="308"/>
      <c r="DT28" s="308"/>
      <c r="DU28" s="308"/>
      <c r="DV28" s="308"/>
      <c r="DW28" s="308"/>
      <c r="DX28" s="308"/>
      <c r="DY28" s="308"/>
      <c r="DZ28" s="308"/>
      <c r="EA28" s="308"/>
      <c r="EB28" s="308"/>
      <c r="EC28" s="308"/>
      <c r="ED28" s="308"/>
      <c r="EE28" s="308"/>
      <c r="EF28" s="308"/>
      <c r="EG28" s="308"/>
      <c r="EH28" s="308"/>
      <c r="EI28" s="308"/>
      <c r="EJ28" s="308"/>
      <c r="EK28" s="308"/>
      <c r="EL28" s="308"/>
      <c r="EM28" s="308"/>
      <c r="EN28" s="308"/>
      <c r="EO28" s="308"/>
      <c r="EP28" s="308"/>
      <c r="EQ28" s="308"/>
      <c r="ER28" s="308"/>
      <c r="ES28" s="308"/>
      <c r="ET28" s="308"/>
      <c r="EU28" s="308"/>
      <c r="EV28" s="308"/>
      <c r="EW28" s="308"/>
      <c r="EX28" s="308"/>
      <c r="EY28" s="308"/>
      <c r="EZ28" s="308"/>
      <c r="FA28" s="308"/>
      <c r="FB28" s="308"/>
      <c r="FC28" s="308"/>
      <c r="FD28" s="308"/>
      <c r="FE28" s="308"/>
      <c r="FF28" s="308"/>
      <c r="FG28" s="308"/>
      <c r="FH28" s="308"/>
      <c r="FI28" s="308"/>
      <c r="FJ28" s="308"/>
      <c r="FK28" s="308"/>
      <c r="FL28" s="308"/>
      <c r="FM28" s="308"/>
      <c r="FN28" s="308"/>
      <c r="FO28" s="308"/>
      <c r="FP28" s="308"/>
      <c r="FQ28" s="308"/>
      <c r="FR28" s="308"/>
      <c r="FS28" s="308"/>
      <c r="FT28" s="308"/>
      <c r="FU28" s="308"/>
      <c r="FV28" s="308"/>
      <c r="FW28" s="308"/>
      <c r="FX28" s="308"/>
      <c r="FY28" s="308"/>
      <c r="FZ28" s="308"/>
      <c r="GA28" s="308"/>
      <c r="GB28" s="308"/>
      <c r="GC28" s="308"/>
      <c r="GD28" s="308"/>
      <c r="GE28" s="308"/>
      <c r="GF28" s="308"/>
      <c r="GG28" s="308"/>
      <c r="GH28" s="308"/>
      <c r="GI28" s="308"/>
      <c r="GJ28" s="308"/>
      <c r="GK28" s="308"/>
      <c r="GL28" s="308"/>
      <c r="GM28" s="308"/>
      <c r="GN28" s="308"/>
      <c r="GO28" s="308"/>
      <c r="GP28" s="308"/>
      <c r="GQ28" s="308"/>
      <c r="GR28" s="308"/>
      <c r="GS28" s="308"/>
      <c r="GT28" s="308"/>
      <c r="GU28" s="308"/>
      <c r="GV28" s="308"/>
      <c r="GW28" s="308"/>
      <c r="GX28" s="308"/>
      <c r="GY28" s="308"/>
      <c r="GZ28" s="308"/>
      <c r="HA28" s="308"/>
      <c r="HB28" s="308"/>
      <c r="HC28" s="308"/>
      <c r="HD28" s="308"/>
      <c r="HE28" s="308"/>
      <c r="HF28" s="308"/>
      <c r="HG28" s="308"/>
      <c r="HH28" s="308"/>
      <c r="HI28" s="308"/>
      <c r="HJ28" s="308"/>
      <c r="HK28" s="308"/>
      <c r="HL28" s="308"/>
      <c r="HM28" s="308"/>
      <c r="HN28" s="308"/>
      <c r="HO28" s="308"/>
      <c r="HP28" s="308"/>
      <c r="HQ28" s="308"/>
      <c r="HR28" s="308"/>
      <c r="HS28" s="308"/>
      <c r="HT28" s="308"/>
      <c r="HU28" s="308"/>
      <c r="HV28" s="308"/>
      <c r="HW28" s="308"/>
      <c r="HX28" s="308"/>
      <c r="HY28" s="308"/>
      <c r="HZ28" s="308"/>
      <c r="IA28" s="308"/>
      <c r="IB28" s="308"/>
      <c r="IC28" s="308"/>
      <c r="ID28" s="308"/>
      <c r="IE28" s="308"/>
      <c r="IF28" s="308"/>
      <c r="IG28" s="308"/>
      <c r="IH28" s="308"/>
      <c r="II28" s="308"/>
      <c r="IJ28" s="308"/>
      <c r="IK28" s="308"/>
      <c r="IL28" s="308"/>
      <c r="IM28" s="308"/>
      <c r="IN28" s="308"/>
      <c r="IO28" s="308"/>
      <c r="IP28" s="308"/>
      <c r="IQ28" s="308"/>
    </row>
    <row r="29" spans="1:294" ht="27.75" customHeight="1" x14ac:dyDescent="0.2">
      <c r="A29" s="57"/>
      <c r="B29" s="390"/>
      <c r="C29" s="709"/>
      <c r="D29" s="709"/>
      <c r="E29" s="709"/>
      <c r="F29" s="390"/>
      <c r="G29" s="57"/>
      <c r="H29" s="180">
        <f>I29</f>
        <v>0</v>
      </c>
      <c r="I29" s="109">
        <f>IFERROR(AVERAGEIF(K29:DF29,"&lt;&gt;0"),0)</f>
        <v>0</v>
      </c>
      <c r="J29" s="181"/>
      <c r="K29" s="316">
        <f>IFERROR(Q118,P118)</f>
        <v>0</v>
      </c>
      <c r="L29" s="316">
        <f>IFERROR(Q119,P119)</f>
        <v>0</v>
      </c>
      <c r="M29" s="316">
        <f>IFERROR(Q120,P120)</f>
        <v>0</v>
      </c>
      <c r="N29" s="316">
        <f>IFERROR(Q121,P121)</f>
        <v>0</v>
      </c>
      <c r="O29" s="316">
        <f>IFERROR(Q122,P122)</f>
        <v>0</v>
      </c>
      <c r="P29" s="316">
        <f>IFERROR(Q123,P123)</f>
        <v>0</v>
      </c>
      <c r="Q29" s="316">
        <f>IFERROR(Q124,P124)</f>
        <v>0</v>
      </c>
      <c r="R29" s="316">
        <f>IFERROR(Q125,P125)</f>
        <v>0</v>
      </c>
      <c r="S29" s="316">
        <f>IFERROR(Q126,P126)</f>
        <v>0</v>
      </c>
      <c r="T29" s="316">
        <f>IFERROR($Q127,$P127)</f>
        <v>0</v>
      </c>
      <c r="U29" s="316">
        <f>IFERROR($Q128,$P128)</f>
        <v>0</v>
      </c>
      <c r="V29" s="316">
        <f>IFERROR($Q129,$P129)</f>
        <v>0</v>
      </c>
      <c r="W29" s="316">
        <f>IFERROR($Q130,$P130)</f>
        <v>0</v>
      </c>
      <c r="X29" s="316">
        <f>IFERROR($Q131,$P131)</f>
        <v>0</v>
      </c>
      <c r="Y29" s="316">
        <f>IFERROR($Q132,$P132)</f>
        <v>0</v>
      </c>
      <c r="Z29" s="316">
        <f>IFERROR($Q133,$P133)</f>
        <v>0</v>
      </c>
      <c r="AA29" s="316">
        <f>IFERROR($Q134,$P134)</f>
        <v>0</v>
      </c>
      <c r="AB29" s="316">
        <f>IFERROR($Q135,$P135)</f>
        <v>0</v>
      </c>
      <c r="AC29" s="316">
        <f>IFERROR($Q136,$P136)</f>
        <v>0</v>
      </c>
      <c r="AD29" s="316">
        <f>IFERROR($Q137,$P137)</f>
        <v>0</v>
      </c>
      <c r="AE29" s="316">
        <f>IFERROR($Q138,$P138)</f>
        <v>0</v>
      </c>
      <c r="AF29" s="316">
        <f>IFERROR($Q139,$P139)</f>
        <v>0</v>
      </c>
      <c r="AG29" s="316">
        <f>IFERROR($Q140,$P140)</f>
        <v>0</v>
      </c>
      <c r="AH29" s="316">
        <f>IFERROR($Q141,$P141)</f>
        <v>0</v>
      </c>
      <c r="AI29" s="316">
        <f>IFERROR($Q142,$P142)</f>
        <v>0</v>
      </c>
      <c r="AJ29" s="316">
        <f>IFERROR($Q143,$P143)</f>
        <v>0</v>
      </c>
      <c r="AK29" s="316">
        <f>IFERROR($Q144,$P144)</f>
        <v>0</v>
      </c>
      <c r="AL29" s="316">
        <f>IFERROR($Q145,$P145)</f>
        <v>0</v>
      </c>
      <c r="AM29" s="316">
        <f>IFERROR($Q146,$P146)</f>
        <v>0</v>
      </c>
      <c r="AN29" s="316">
        <f>IFERROR($Q147,$P147)</f>
        <v>0</v>
      </c>
      <c r="AO29" s="316">
        <f>IFERROR($Q148,$P148)</f>
        <v>0</v>
      </c>
      <c r="AP29" s="316">
        <f>IFERROR($Q149,$P149)</f>
        <v>0</v>
      </c>
      <c r="AQ29" s="316">
        <f>IFERROR($Q150,$P150)</f>
        <v>0</v>
      </c>
      <c r="AR29" s="316">
        <f>IFERROR($Q151,$P151)</f>
        <v>0</v>
      </c>
      <c r="AS29" s="316">
        <f>IFERROR($Q152,$P152)</f>
        <v>0</v>
      </c>
      <c r="AT29" s="316">
        <f>IFERROR($Q153,$P153)</f>
        <v>0</v>
      </c>
      <c r="AU29" s="316">
        <f>IFERROR($Q154,$P154)</f>
        <v>0</v>
      </c>
      <c r="AV29" s="316">
        <f>IFERROR($Q155,$P155)</f>
        <v>0</v>
      </c>
      <c r="AW29" s="316">
        <f>IFERROR($Q156,$P156)</f>
        <v>0</v>
      </c>
      <c r="AX29" s="316">
        <f>IFERROR($Q157,$P157)</f>
        <v>0</v>
      </c>
      <c r="AY29" s="316">
        <f>IFERROR($Q158,$P158)</f>
        <v>0</v>
      </c>
      <c r="AZ29" s="316">
        <f>IFERROR($Q159,$P159)</f>
        <v>0</v>
      </c>
      <c r="BA29" s="316">
        <f>IFERROR($Q160,$P160)</f>
        <v>0</v>
      </c>
      <c r="BB29" s="316">
        <f>IFERROR($Q161,$P161)</f>
        <v>0</v>
      </c>
      <c r="BC29" s="316">
        <f>IFERROR($Q162,$P162)</f>
        <v>0</v>
      </c>
      <c r="BD29" s="316">
        <f>IFERROR($Q163,$P163)</f>
        <v>0</v>
      </c>
      <c r="BE29" s="316">
        <f>IFERROR($Q164,$P164)</f>
        <v>0</v>
      </c>
      <c r="BF29" s="316">
        <f>IFERROR($Q165,$P165)</f>
        <v>0</v>
      </c>
      <c r="BG29" s="316">
        <f>IFERROR($Q166,$P166)</f>
        <v>0</v>
      </c>
      <c r="BH29" s="316">
        <f>IFERROR($Q167,$P167)</f>
        <v>0</v>
      </c>
      <c r="BI29" s="316">
        <f>IFERROR($Q168,$P168)</f>
        <v>0</v>
      </c>
      <c r="BJ29" s="316">
        <f>IFERROR($Q169,$P169)</f>
        <v>0</v>
      </c>
      <c r="BK29" s="316">
        <f>IFERROR($Q170,$P170)</f>
        <v>0</v>
      </c>
      <c r="BL29" s="316">
        <f>IFERROR($Q171,$P171)</f>
        <v>0</v>
      </c>
      <c r="BM29" s="316">
        <f>IFERROR($Q172,$P172)</f>
        <v>0</v>
      </c>
      <c r="BN29" s="316">
        <f>IFERROR($Q173,$P173)</f>
        <v>0</v>
      </c>
      <c r="BO29" s="316">
        <f>IFERROR($Q174,$P174)</f>
        <v>0</v>
      </c>
      <c r="BP29" s="316">
        <f>IFERROR($Q175,$P175)</f>
        <v>0</v>
      </c>
      <c r="BQ29" s="316">
        <f>IFERROR($Q176,$P176)</f>
        <v>0</v>
      </c>
      <c r="BR29" s="316">
        <f>IFERROR($Q177,$P177)</f>
        <v>0</v>
      </c>
      <c r="BS29" s="316">
        <f>IFERROR($Q178,$P178)</f>
        <v>0</v>
      </c>
      <c r="BT29" s="316">
        <f>IFERROR($Q179,$P179)</f>
        <v>0</v>
      </c>
      <c r="BU29" s="316">
        <f>IFERROR($Q180,$P180)</f>
        <v>0</v>
      </c>
      <c r="BV29" s="316">
        <f>IFERROR($Q181,$P181)</f>
        <v>0</v>
      </c>
      <c r="BW29" s="316">
        <f>IFERROR($Q182,$P182)</f>
        <v>0</v>
      </c>
      <c r="BX29" s="316">
        <f>IFERROR($Q183,$P183)</f>
        <v>0</v>
      </c>
      <c r="BY29" s="316">
        <f>IFERROR($Q184,$P184)</f>
        <v>0</v>
      </c>
      <c r="BZ29" s="316">
        <f>IFERROR($Q185,$P185)</f>
        <v>0</v>
      </c>
      <c r="CA29" s="316">
        <f>IFERROR($Q186,$P186)</f>
        <v>0</v>
      </c>
      <c r="CB29" s="316">
        <f>IFERROR($Q187,$P187)</f>
        <v>0</v>
      </c>
      <c r="CC29" s="316">
        <f>IFERROR($Q188,$P188)</f>
        <v>0</v>
      </c>
      <c r="CD29" s="316">
        <f>IFERROR($Q189,$P189)</f>
        <v>0</v>
      </c>
      <c r="CE29" s="316">
        <f>IFERROR($Q190,$P190)</f>
        <v>0</v>
      </c>
      <c r="CF29" s="316">
        <f>IFERROR($Q191,$P191)</f>
        <v>0</v>
      </c>
      <c r="CG29" s="316">
        <f>IFERROR($Q192,$P192)</f>
        <v>0</v>
      </c>
      <c r="CH29" s="316">
        <f>IFERROR($Q193,$P193)</f>
        <v>0</v>
      </c>
      <c r="CI29" s="316">
        <f>IFERROR($Q194,$P194)</f>
        <v>0</v>
      </c>
      <c r="CJ29" s="316">
        <f>IFERROR($Q195,$P195)</f>
        <v>0</v>
      </c>
      <c r="CK29" s="316">
        <f>IFERROR($Q196,$P196)</f>
        <v>0</v>
      </c>
      <c r="CL29" s="316">
        <f>IFERROR($Q197,$P197)</f>
        <v>0</v>
      </c>
      <c r="CM29" s="316">
        <f>IFERROR($Q198,$P198)</f>
        <v>0</v>
      </c>
      <c r="CN29" s="316">
        <f>IFERROR($Q199,$P199)</f>
        <v>0</v>
      </c>
      <c r="CO29" s="316">
        <f>IFERROR($Q200,$P200)</f>
        <v>0</v>
      </c>
      <c r="CP29" s="316">
        <f>IFERROR($Q201,$P201)</f>
        <v>0</v>
      </c>
      <c r="CQ29" s="316">
        <f>IFERROR($Q202,$P202)</f>
        <v>0</v>
      </c>
      <c r="CR29" s="316">
        <f>IFERROR($Q203,$P203)</f>
        <v>0</v>
      </c>
      <c r="CS29" s="316">
        <f>IFERROR($Q204,$P204)</f>
        <v>0</v>
      </c>
      <c r="CT29" s="316">
        <f>IFERROR($Q205,$P205)</f>
        <v>0</v>
      </c>
      <c r="CU29" s="316">
        <f>IFERROR($Q206,$P206)</f>
        <v>0</v>
      </c>
      <c r="CV29" s="316">
        <f>IFERROR($Q207,$P207)</f>
        <v>0</v>
      </c>
      <c r="CW29" s="316">
        <f>IFERROR($Q208,$P208)</f>
        <v>0</v>
      </c>
      <c r="CX29" s="316">
        <f>IFERROR($Q209,$P209)</f>
        <v>0</v>
      </c>
      <c r="CY29" s="316">
        <f>IFERROR($Q210,$P210)</f>
        <v>0</v>
      </c>
      <c r="CZ29" s="316">
        <f>IFERROR($Q211,$P211)</f>
        <v>0</v>
      </c>
      <c r="DA29" s="316">
        <f>IFERROR($Q212,$P212)</f>
        <v>0</v>
      </c>
      <c r="DB29" s="316">
        <f>IFERROR($Q213,$P213)</f>
        <v>0</v>
      </c>
      <c r="DC29" s="316">
        <f>IFERROR($Q214,$P214)</f>
        <v>0</v>
      </c>
      <c r="DD29" s="316">
        <f>IFERROR($Q215,$P215)</f>
        <v>0</v>
      </c>
      <c r="DE29" s="316">
        <f>IFERROR($Q216,$P216)</f>
        <v>0</v>
      </c>
      <c r="DF29" s="316">
        <f>IFERROR($Q217,$P217)</f>
        <v>0</v>
      </c>
      <c r="DG29" s="308"/>
      <c r="DH29" s="308"/>
      <c r="DI29" s="308"/>
      <c r="DJ29" s="308"/>
      <c r="DK29" s="308"/>
      <c r="DL29" s="308"/>
      <c r="DM29" s="308"/>
      <c r="DN29" s="308"/>
      <c r="DO29" s="308"/>
      <c r="DP29" s="308"/>
      <c r="DQ29" s="308"/>
      <c r="DR29" s="308"/>
      <c r="DS29" s="308"/>
      <c r="DT29" s="308"/>
      <c r="DU29" s="308"/>
      <c r="DV29" s="308"/>
      <c r="DW29" s="92"/>
      <c r="DX29" s="92"/>
      <c r="DY29" s="92"/>
      <c r="DZ29" s="92"/>
      <c r="EA29" s="92"/>
      <c r="EB29" s="92"/>
      <c r="EC29" s="92"/>
      <c r="ED29" s="92"/>
      <c r="EE29" s="92"/>
      <c r="EF29" s="92"/>
      <c r="EG29" s="92"/>
      <c r="EH29" s="92"/>
      <c r="EI29" s="92"/>
      <c r="EJ29" s="92"/>
      <c r="EK29" s="92"/>
      <c r="EL29" s="92"/>
    </row>
    <row r="30" spans="1:294" ht="27" hidden="1" customHeight="1" thickBot="1" x14ac:dyDescent="0.25">
      <c r="A30" s="57"/>
      <c r="B30" s="425" t="str">
        <f>Weighting!C34</f>
        <v>HW 3.3</v>
      </c>
      <c r="C30" s="691" t="s">
        <v>205</v>
      </c>
      <c r="D30" s="691"/>
      <c r="E30" s="691"/>
      <c r="F30" s="444" t="s">
        <v>246</v>
      </c>
      <c r="G30" s="57"/>
      <c r="H30" s="66">
        <f>H32*H71</f>
        <v>0</v>
      </c>
      <c r="I30" s="89"/>
      <c r="J30" s="181"/>
      <c r="K30" s="309"/>
      <c r="L30" s="313"/>
      <c r="M30" s="313"/>
      <c r="N30" s="313"/>
      <c r="O30" s="313"/>
      <c r="P30" s="313"/>
      <c r="Q30" s="313"/>
      <c r="R30" s="313"/>
      <c r="S30" s="313"/>
      <c r="T30" s="313"/>
      <c r="U30" s="176"/>
      <c r="AE30" s="176"/>
      <c r="AO30" s="176"/>
      <c r="AY30" s="176"/>
      <c r="BI30" s="176"/>
      <c r="BS30" s="176"/>
      <c r="CC30" s="176"/>
      <c r="CM30" s="176"/>
      <c r="CW30" s="176"/>
      <c r="DG30" s="92"/>
      <c r="DH30" s="92"/>
      <c r="DI30" s="308"/>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row>
    <row r="31" spans="1:294" ht="18.75" hidden="1" customHeight="1" thickBot="1" x14ac:dyDescent="0.25">
      <c r="A31" s="57"/>
      <c r="B31" s="445"/>
      <c r="C31" s="388"/>
      <c r="D31" s="388"/>
      <c r="E31" s="196" t="s">
        <v>194</v>
      </c>
      <c r="F31" s="447"/>
      <c r="G31" s="57"/>
      <c r="H31" s="66"/>
      <c r="I31" s="89"/>
      <c r="J31" s="181"/>
      <c r="K31" s="309"/>
      <c r="L31" s="313"/>
      <c r="M31" s="313"/>
      <c r="N31" s="313"/>
      <c r="O31" s="313"/>
      <c r="P31" s="313"/>
      <c r="Q31" s="313"/>
      <c r="R31" s="313"/>
      <c r="S31" s="313"/>
      <c r="T31" s="313"/>
      <c r="U31" s="176"/>
      <c r="AE31" s="176"/>
      <c r="AO31" s="176"/>
      <c r="AY31" s="176"/>
      <c r="BI31" s="176"/>
      <c r="BS31" s="176"/>
      <c r="CC31" s="176"/>
      <c r="CM31" s="176"/>
      <c r="CW31" s="176"/>
      <c r="DG31" s="92"/>
      <c r="DH31" s="92"/>
      <c r="DI31" s="308"/>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row>
    <row r="32" spans="1:294" ht="34" hidden="1" customHeight="1" x14ac:dyDescent="0.2">
      <c r="A32" s="57"/>
      <c r="B32" s="390"/>
      <c r="C32" s="709" t="s">
        <v>266</v>
      </c>
      <c r="D32" s="709"/>
      <c r="E32" s="709"/>
      <c r="F32" s="60">
        <v>50</v>
      </c>
      <c r="G32" s="57"/>
      <c r="H32" s="720">
        <f>I32</f>
        <v>50</v>
      </c>
      <c r="I32" s="724">
        <v>50</v>
      </c>
      <c r="J32" s="181"/>
      <c r="K32" s="309"/>
      <c r="L32" s="313"/>
      <c r="M32" s="313"/>
      <c r="N32" s="313"/>
      <c r="O32" s="313"/>
      <c r="P32" s="313"/>
      <c r="Q32" s="313"/>
      <c r="R32" s="313"/>
      <c r="S32" s="313"/>
      <c r="T32" s="313"/>
      <c r="U32" s="176"/>
      <c r="AE32" s="176"/>
      <c r="AO32" s="176"/>
      <c r="AY32" s="176"/>
      <c r="BI32" s="176"/>
      <c r="BS32" s="176"/>
      <c r="CC32" s="176"/>
      <c r="CM32" s="176"/>
      <c r="CW32" s="176"/>
      <c r="DG32" s="92"/>
      <c r="DH32" s="92"/>
      <c r="DI32" s="308"/>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row>
    <row r="33" spans="1:137" ht="38" hidden="1" customHeight="1" thickBot="1" x14ac:dyDescent="0.25">
      <c r="A33" s="57"/>
      <c r="B33" s="390"/>
      <c r="C33" s="719" t="s">
        <v>195</v>
      </c>
      <c r="D33" s="719"/>
      <c r="E33" s="719"/>
      <c r="F33" s="448"/>
      <c r="G33" s="57"/>
      <c r="H33" s="720"/>
      <c r="I33" s="725"/>
      <c r="J33" s="181"/>
      <c r="K33" s="309"/>
      <c r="L33" s="313"/>
      <c r="M33" s="313"/>
      <c r="N33" s="313"/>
      <c r="O33" s="313"/>
      <c r="P33" s="313"/>
      <c r="Q33" s="313"/>
      <c r="R33" s="313"/>
      <c r="S33" s="313"/>
      <c r="T33" s="313"/>
      <c r="U33" s="176"/>
      <c r="AE33" s="176"/>
      <c r="AO33" s="176"/>
      <c r="AY33" s="176"/>
      <c r="BI33" s="176"/>
      <c r="BS33" s="176"/>
      <c r="CC33" s="176"/>
      <c r="CM33" s="176"/>
      <c r="CW33" s="176"/>
      <c r="DG33" s="92"/>
      <c r="DH33" s="92"/>
      <c r="DI33" s="308"/>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row>
    <row r="34" spans="1:137" ht="18" customHeight="1" x14ac:dyDescent="0.2">
      <c r="A34" s="57"/>
      <c r="B34" s="390"/>
      <c r="C34" s="390"/>
      <c r="D34" s="390"/>
      <c r="E34" s="66"/>
      <c r="F34" s="60"/>
      <c r="G34" s="57"/>
      <c r="H34" s="60"/>
      <c r="I34" s="179"/>
      <c r="J34" s="181"/>
      <c r="K34" s="309"/>
      <c r="L34" s="313"/>
      <c r="M34" s="313"/>
      <c r="N34" s="313"/>
      <c r="O34" s="313"/>
      <c r="P34" s="313"/>
      <c r="Q34" s="313"/>
      <c r="R34" s="313"/>
      <c r="S34" s="313"/>
      <c r="T34" s="313"/>
      <c r="U34" s="176"/>
      <c r="AE34" s="176"/>
      <c r="AO34" s="176"/>
      <c r="AY34" s="176"/>
      <c r="BI34" s="176"/>
      <c r="BS34" s="176"/>
      <c r="CC34" s="176"/>
      <c r="CM34" s="176"/>
      <c r="CW34" s="176"/>
      <c r="DG34" s="92"/>
      <c r="DH34" s="92"/>
      <c r="DI34" s="308"/>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row>
    <row r="35" spans="1:137" ht="30" hidden="1" customHeight="1" x14ac:dyDescent="0.2">
      <c r="A35" s="57"/>
      <c r="B35" s="449" t="str">
        <f>Weighting!C35</f>
        <v>HW 4.0</v>
      </c>
      <c r="C35" s="691" t="s">
        <v>131</v>
      </c>
      <c r="D35" s="691"/>
      <c r="E35" s="691"/>
      <c r="F35" s="450"/>
      <c r="G35" s="57"/>
      <c r="H35" s="57">
        <f>H37+H41</f>
        <v>0</v>
      </c>
      <c r="I35" s="60"/>
      <c r="J35" s="181"/>
      <c r="K35" s="309"/>
      <c r="L35" s="313"/>
      <c r="M35" s="313"/>
      <c r="N35" s="313"/>
      <c r="O35" s="313"/>
      <c r="P35" s="313"/>
      <c r="Q35" s="313"/>
      <c r="R35" s="313"/>
      <c r="S35" s="313"/>
      <c r="T35" s="313"/>
      <c r="U35" s="176"/>
      <c r="AE35" s="176"/>
      <c r="AO35" s="176"/>
      <c r="AY35" s="176"/>
      <c r="BI35" s="176"/>
      <c r="BS35" s="176"/>
      <c r="CC35" s="176"/>
      <c r="CM35" s="176"/>
      <c r="CW35" s="176"/>
      <c r="DG35" s="92"/>
      <c r="DH35" s="92"/>
      <c r="DI35" s="308"/>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row>
    <row r="36" spans="1:137" ht="18" hidden="1" customHeight="1" thickBot="1" x14ac:dyDescent="0.25">
      <c r="A36" s="57"/>
      <c r="B36" s="185"/>
      <c r="C36" s="185"/>
      <c r="D36" s="185"/>
      <c r="E36" s="185"/>
      <c r="F36" s="185"/>
      <c r="G36" s="57"/>
      <c r="H36" s="60"/>
      <c r="I36" s="66"/>
      <c r="J36" s="181"/>
      <c r="K36" s="309"/>
      <c r="L36" s="313"/>
      <c r="M36" s="313"/>
      <c r="N36" s="313"/>
      <c r="O36" s="313"/>
      <c r="P36" s="313"/>
      <c r="Q36" s="313"/>
      <c r="R36" s="313"/>
      <c r="S36" s="313"/>
      <c r="T36" s="313"/>
      <c r="U36" s="176"/>
      <c r="AE36" s="176"/>
      <c r="AO36" s="176"/>
      <c r="AY36" s="176"/>
      <c r="BI36" s="176"/>
      <c r="BS36" s="176"/>
      <c r="CC36" s="176"/>
      <c r="CM36" s="176"/>
      <c r="CW36" s="176"/>
      <c r="DG36" s="92"/>
      <c r="DH36" s="92"/>
      <c r="DI36" s="308"/>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row>
    <row r="37" spans="1:137" ht="24" customHeight="1" x14ac:dyDescent="0.2">
      <c r="A37" s="57"/>
      <c r="B37" s="449" t="str">
        <f>Weighting!C36</f>
        <v>HW 4.1</v>
      </c>
      <c r="C37" s="691" t="s">
        <v>132</v>
      </c>
      <c r="D37" s="691"/>
      <c r="E37" s="691"/>
      <c r="F37" s="444" t="s">
        <v>246</v>
      </c>
      <c r="G37" s="57"/>
      <c r="H37" s="60">
        <f>H39*$H$73</f>
        <v>0</v>
      </c>
      <c r="I37" s="66"/>
      <c r="J37" s="181"/>
      <c r="K37" s="301">
        <f t="shared" ref="K37:AP37" si="15">K39*$H$73</f>
        <v>0</v>
      </c>
      <c r="L37" s="301">
        <f t="shared" si="15"/>
        <v>0</v>
      </c>
      <c r="M37" s="301">
        <f t="shared" si="15"/>
        <v>0</v>
      </c>
      <c r="N37" s="301">
        <f t="shared" si="15"/>
        <v>0</v>
      </c>
      <c r="O37" s="301">
        <f t="shared" si="15"/>
        <v>0</v>
      </c>
      <c r="P37" s="301">
        <f t="shared" si="15"/>
        <v>0</v>
      </c>
      <c r="Q37" s="301">
        <f t="shared" si="15"/>
        <v>0</v>
      </c>
      <c r="R37" s="301">
        <f t="shared" si="15"/>
        <v>0</v>
      </c>
      <c r="S37" s="301">
        <f t="shared" si="15"/>
        <v>0</v>
      </c>
      <c r="T37" s="301">
        <f t="shared" si="15"/>
        <v>0</v>
      </c>
      <c r="U37" s="301">
        <f t="shared" si="15"/>
        <v>0</v>
      </c>
      <c r="V37" s="301">
        <f t="shared" si="15"/>
        <v>0</v>
      </c>
      <c r="W37" s="301">
        <f t="shared" si="15"/>
        <v>0</v>
      </c>
      <c r="X37" s="301">
        <f t="shared" si="15"/>
        <v>0</v>
      </c>
      <c r="Y37" s="301">
        <f t="shared" si="15"/>
        <v>0</v>
      </c>
      <c r="Z37" s="301">
        <f t="shared" si="15"/>
        <v>0</v>
      </c>
      <c r="AA37" s="301">
        <f t="shared" si="15"/>
        <v>0</v>
      </c>
      <c r="AB37" s="301">
        <f t="shared" si="15"/>
        <v>0</v>
      </c>
      <c r="AC37" s="301">
        <f t="shared" si="15"/>
        <v>0</v>
      </c>
      <c r="AD37" s="301">
        <f t="shared" si="15"/>
        <v>0</v>
      </c>
      <c r="AE37" s="301">
        <f t="shared" si="15"/>
        <v>0</v>
      </c>
      <c r="AF37" s="301">
        <f t="shared" si="15"/>
        <v>0</v>
      </c>
      <c r="AG37" s="301">
        <f t="shared" si="15"/>
        <v>0</v>
      </c>
      <c r="AH37" s="301">
        <f t="shared" si="15"/>
        <v>0</v>
      </c>
      <c r="AI37" s="301">
        <f t="shared" si="15"/>
        <v>0</v>
      </c>
      <c r="AJ37" s="301">
        <f t="shared" si="15"/>
        <v>0</v>
      </c>
      <c r="AK37" s="301">
        <f t="shared" si="15"/>
        <v>0</v>
      </c>
      <c r="AL37" s="301">
        <f t="shared" si="15"/>
        <v>0</v>
      </c>
      <c r="AM37" s="301">
        <f t="shared" si="15"/>
        <v>0</v>
      </c>
      <c r="AN37" s="301">
        <f t="shared" si="15"/>
        <v>0</v>
      </c>
      <c r="AO37" s="301">
        <f t="shared" si="15"/>
        <v>0</v>
      </c>
      <c r="AP37" s="301">
        <f t="shared" si="15"/>
        <v>0</v>
      </c>
      <c r="AQ37" s="301">
        <f t="shared" ref="AQ37:BV37" si="16">AQ39*$H$73</f>
        <v>0</v>
      </c>
      <c r="AR37" s="301">
        <f t="shared" si="16"/>
        <v>0</v>
      </c>
      <c r="AS37" s="301">
        <f t="shared" si="16"/>
        <v>0</v>
      </c>
      <c r="AT37" s="301">
        <f t="shared" si="16"/>
        <v>0</v>
      </c>
      <c r="AU37" s="301">
        <f t="shared" si="16"/>
        <v>0</v>
      </c>
      <c r="AV37" s="301">
        <f t="shared" si="16"/>
        <v>0</v>
      </c>
      <c r="AW37" s="301">
        <f t="shared" si="16"/>
        <v>0</v>
      </c>
      <c r="AX37" s="301">
        <f t="shared" si="16"/>
        <v>0</v>
      </c>
      <c r="AY37" s="301">
        <f t="shared" si="16"/>
        <v>0</v>
      </c>
      <c r="AZ37" s="301">
        <f t="shared" si="16"/>
        <v>0</v>
      </c>
      <c r="BA37" s="301">
        <f t="shared" si="16"/>
        <v>0</v>
      </c>
      <c r="BB37" s="301">
        <f t="shared" si="16"/>
        <v>0</v>
      </c>
      <c r="BC37" s="301">
        <f t="shared" si="16"/>
        <v>0</v>
      </c>
      <c r="BD37" s="301">
        <f t="shared" si="16"/>
        <v>0</v>
      </c>
      <c r="BE37" s="301">
        <f t="shared" si="16"/>
        <v>0</v>
      </c>
      <c r="BF37" s="301">
        <f t="shared" si="16"/>
        <v>0</v>
      </c>
      <c r="BG37" s="301">
        <f t="shared" si="16"/>
        <v>0</v>
      </c>
      <c r="BH37" s="301">
        <f t="shared" si="16"/>
        <v>0</v>
      </c>
      <c r="BI37" s="301">
        <f t="shared" si="16"/>
        <v>0</v>
      </c>
      <c r="BJ37" s="301">
        <f t="shared" si="16"/>
        <v>0</v>
      </c>
      <c r="BK37" s="301">
        <f t="shared" si="16"/>
        <v>0</v>
      </c>
      <c r="BL37" s="301">
        <f t="shared" si="16"/>
        <v>0</v>
      </c>
      <c r="BM37" s="301">
        <f t="shared" si="16"/>
        <v>0</v>
      </c>
      <c r="BN37" s="301">
        <f t="shared" si="16"/>
        <v>0</v>
      </c>
      <c r="BO37" s="301">
        <f t="shared" si="16"/>
        <v>0</v>
      </c>
      <c r="BP37" s="301">
        <f t="shared" si="16"/>
        <v>0</v>
      </c>
      <c r="BQ37" s="301">
        <f t="shared" si="16"/>
        <v>0</v>
      </c>
      <c r="BR37" s="301">
        <f t="shared" si="16"/>
        <v>0</v>
      </c>
      <c r="BS37" s="301">
        <f t="shared" si="16"/>
        <v>0</v>
      </c>
      <c r="BT37" s="301">
        <f t="shared" si="16"/>
        <v>0</v>
      </c>
      <c r="BU37" s="301">
        <f t="shared" si="16"/>
        <v>0</v>
      </c>
      <c r="BV37" s="301">
        <f t="shared" si="16"/>
        <v>0</v>
      </c>
      <c r="BW37" s="301">
        <f t="shared" ref="BW37:DF37" si="17">BW39*$H$73</f>
        <v>0</v>
      </c>
      <c r="BX37" s="301">
        <f t="shared" si="17"/>
        <v>0</v>
      </c>
      <c r="BY37" s="301">
        <f t="shared" si="17"/>
        <v>0</v>
      </c>
      <c r="BZ37" s="301">
        <f t="shared" si="17"/>
        <v>0</v>
      </c>
      <c r="CA37" s="301">
        <f t="shared" si="17"/>
        <v>0</v>
      </c>
      <c r="CB37" s="301">
        <f t="shared" si="17"/>
        <v>0</v>
      </c>
      <c r="CC37" s="301">
        <f t="shared" si="17"/>
        <v>0</v>
      </c>
      <c r="CD37" s="301">
        <f t="shared" si="17"/>
        <v>0</v>
      </c>
      <c r="CE37" s="301">
        <f t="shared" si="17"/>
        <v>0</v>
      </c>
      <c r="CF37" s="301">
        <f t="shared" si="17"/>
        <v>0</v>
      </c>
      <c r="CG37" s="301">
        <f t="shared" si="17"/>
        <v>0</v>
      </c>
      <c r="CH37" s="301">
        <f t="shared" si="17"/>
        <v>0</v>
      </c>
      <c r="CI37" s="301">
        <f t="shared" si="17"/>
        <v>0</v>
      </c>
      <c r="CJ37" s="301">
        <f t="shared" si="17"/>
        <v>0</v>
      </c>
      <c r="CK37" s="301">
        <f t="shared" si="17"/>
        <v>0</v>
      </c>
      <c r="CL37" s="301">
        <f t="shared" si="17"/>
        <v>0</v>
      </c>
      <c r="CM37" s="301">
        <f t="shared" si="17"/>
        <v>0</v>
      </c>
      <c r="CN37" s="301">
        <f t="shared" si="17"/>
        <v>0</v>
      </c>
      <c r="CO37" s="301">
        <f t="shared" si="17"/>
        <v>0</v>
      </c>
      <c r="CP37" s="301">
        <f t="shared" si="17"/>
        <v>0</v>
      </c>
      <c r="CQ37" s="301">
        <f t="shared" si="17"/>
        <v>0</v>
      </c>
      <c r="CR37" s="301">
        <f t="shared" si="17"/>
        <v>0</v>
      </c>
      <c r="CS37" s="301">
        <f t="shared" si="17"/>
        <v>0</v>
      </c>
      <c r="CT37" s="301">
        <f t="shared" si="17"/>
        <v>0</v>
      </c>
      <c r="CU37" s="301">
        <f t="shared" si="17"/>
        <v>0</v>
      </c>
      <c r="CV37" s="301">
        <f t="shared" si="17"/>
        <v>0</v>
      </c>
      <c r="CW37" s="301">
        <f t="shared" si="17"/>
        <v>0</v>
      </c>
      <c r="CX37" s="301">
        <f t="shared" si="17"/>
        <v>0</v>
      </c>
      <c r="CY37" s="301">
        <f t="shared" si="17"/>
        <v>0</v>
      </c>
      <c r="CZ37" s="301">
        <f t="shared" si="17"/>
        <v>0</v>
      </c>
      <c r="DA37" s="301">
        <f t="shared" si="17"/>
        <v>0</v>
      </c>
      <c r="DB37" s="301">
        <f t="shared" si="17"/>
        <v>0</v>
      </c>
      <c r="DC37" s="301">
        <f t="shared" si="17"/>
        <v>0</v>
      </c>
      <c r="DD37" s="301">
        <f t="shared" si="17"/>
        <v>0</v>
      </c>
      <c r="DE37" s="301">
        <f t="shared" si="17"/>
        <v>0</v>
      </c>
      <c r="DF37" s="301">
        <f t="shared" si="17"/>
        <v>0</v>
      </c>
      <c r="DG37" s="92"/>
      <c r="DH37" s="92"/>
      <c r="DI37" s="308"/>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row>
    <row r="38" spans="1:137" ht="41.25" customHeight="1" thickBot="1" x14ac:dyDescent="0.25">
      <c r="A38" s="57"/>
      <c r="B38" s="451"/>
      <c r="C38" s="692" t="s">
        <v>749</v>
      </c>
      <c r="D38" s="692"/>
      <c r="E38" s="692"/>
      <c r="F38" s="406">
        <v>100</v>
      </c>
      <c r="G38" s="57"/>
      <c r="H38" s="66"/>
      <c r="I38" s="66"/>
      <c r="J38" s="181"/>
      <c r="K38" s="309"/>
      <c r="L38" s="313"/>
      <c r="M38" s="313"/>
      <c r="N38" s="313"/>
      <c r="O38" s="313"/>
      <c r="P38" s="313"/>
      <c r="Q38" s="313"/>
      <c r="R38" s="313"/>
      <c r="S38" s="313"/>
      <c r="T38" s="313"/>
      <c r="U38" s="176"/>
      <c r="AE38" s="176"/>
      <c r="AO38" s="176"/>
      <c r="AY38" s="176"/>
      <c r="BI38" s="176"/>
      <c r="BS38" s="176"/>
      <c r="CC38" s="176"/>
      <c r="CM38" s="176"/>
      <c r="CW38" s="176"/>
      <c r="DG38" s="92"/>
      <c r="DH38" s="92"/>
      <c r="DI38" s="308"/>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row>
    <row r="39" spans="1:137" ht="39.75" customHeight="1" thickBot="1" x14ac:dyDescent="0.25">
      <c r="A39" s="57"/>
      <c r="B39" s="451"/>
      <c r="C39" s="690" t="s">
        <v>750</v>
      </c>
      <c r="D39" s="690"/>
      <c r="E39" s="690"/>
      <c r="F39" s="407">
        <v>75</v>
      </c>
      <c r="G39" s="57"/>
      <c r="H39" s="66">
        <f>I39</f>
        <v>0</v>
      </c>
      <c r="I39" s="263">
        <f>IFERROR(AVERAGEIF(K39:DF39,"&lt;&gt;0"),0)</f>
        <v>0</v>
      </c>
      <c r="J39" s="181"/>
      <c r="K39" s="252">
        <v>0</v>
      </c>
      <c r="L39" s="252">
        <v>0</v>
      </c>
      <c r="M39" s="252">
        <v>0</v>
      </c>
      <c r="N39" s="252">
        <v>0</v>
      </c>
      <c r="O39" s="252">
        <v>0</v>
      </c>
      <c r="P39" s="252">
        <v>0</v>
      </c>
      <c r="Q39" s="252">
        <v>0</v>
      </c>
      <c r="R39" s="252">
        <v>0</v>
      </c>
      <c r="S39" s="252">
        <v>0</v>
      </c>
      <c r="T39" s="252">
        <v>0</v>
      </c>
      <c r="U39" s="252">
        <v>0</v>
      </c>
      <c r="V39" s="252">
        <v>0</v>
      </c>
      <c r="W39" s="252">
        <v>0</v>
      </c>
      <c r="X39" s="252">
        <v>0</v>
      </c>
      <c r="Y39" s="252">
        <v>0</v>
      </c>
      <c r="Z39" s="252">
        <v>0</v>
      </c>
      <c r="AA39" s="252">
        <v>0</v>
      </c>
      <c r="AB39" s="252">
        <v>0</v>
      </c>
      <c r="AC39" s="252">
        <v>0</v>
      </c>
      <c r="AD39" s="252">
        <v>0</v>
      </c>
      <c r="AE39" s="252">
        <v>0</v>
      </c>
      <c r="AF39" s="252">
        <v>0</v>
      </c>
      <c r="AG39" s="252">
        <v>0</v>
      </c>
      <c r="AH39" s="252">
        <v>0</v>
      </c>
      <c r="AI39" s="252">
        <v>0</v>
      </c>
      <c r="AJ39" s="252">
        <v>0</v>
      </c>
      <c r="AK39" s="252">
        <v>0</v>
      </c>
      <c r="AL39" s="252">
        <v>0</v>
      </c>
      <c r="AM39" s="252">
        <v>0</v>
      </c>
      <c r="AN39" s="252">
        <v>0</v>
      </c>
      <c r="AO39" s="252">
        <v>0</v>
      </c>
      <c r="AP39" s="252">
        <v>0</v>
      </c>
      <c r="AQ39" s="252">
        <v>0</v>
      </c>
      <c r="AR39" s="252">
        <v>0</v>
      </c>
      <c r="AS39" s="252">
        <v>0</v>
      </c>
      <c r="AT39" s="252">
        <v>0</v>
      </c>
      <c r="AU39" s="252">
        <v>0</v>
      </c>
      <c r="AV39" s="252">
        <v>0</v>
      </c>
      <c r="AW39" s="252">
        <v>0</v>
      </c>
      <c r="AX39" s="252">
        <v>0</v>
      </c>
      <c r="AY39" s="252">
        <v>0</v>
      </c>
      <c r="AZ39" s="252">
        <v>0</v>
      </c>
      <c r="BA39" s="252">
        <v>0</v>
      </c>
      <c r="BB39" s="252">
        <v>0</v>
      </c>
      <c r="BC39" s="252">
        <v>0</v>
      </c>
      <c r="BD39" s="252">
        <v>0</v>
      </c>
      <c r="BE39" s="252">
        <v>0</v>
      </c>
      <c r="BF39" s="252">
        <v>0</v>
      </c>
      <c r="BG39" s="252">
        <v>0</v>
      </c>
      <c r="BH39" s="252">
        <v>0</v>
      </c>
      <c r="BI39" s="252">
        <v>0</v>
      </c>
      <c r="BJ39" s="252">
        <v>0</v>
      </c>
      <c r="BK39" s="252">
        <v>0</v>
      </c>
      <c r="BL39" s="252">
        <v>0</v>
      </c>
      <c r="BM39" s="252">
        <v>0</v>
      </c>
      <c r="BN39" s="252">
        <v>0</v>
      </c>
      <c r="BO39" s="252">
        <v>0</v>
      </c>
      <c r="BP39" s="252">
        <v>0</v>
      </c>
      <c r="BQ39" s="252">
        <v>0</v>
      </c>
      <c r="BR39" s="252">
        <v>0</v>
      </c>
      <c r="BS39" s="252">
        <v>0</v>
      </c>
      <c r="BT39" s="252">
        <v>0</v>
      </c>
      <c r="BU39" s="252">
        <v>0</v>
      </c>
      <c r="BV39" s="252">
        <v>0</v>
      </c>
      <c r="BW39" s="252">
        <v>0</v>
      </c>
      <c r="BX39" s="252">
        <v>0</v>
      </c>
      <c r="BY39" s="252">
        <v>0</v>
      </c>
      <c r="BZ39" s="252">
        <v>0</v>
      </c>
      <c r="CA39" s="252">
        <v>0</v>
      </c>
      <c r="CB39" s="252">
        <v>0</v>
      </c>
      <c r="CC39" s="252">
        <v>0</v>
      </c>
      <c r="CD39" s="252">
        <v>0</v>
      </c>
      <c r="CE39" s="252">
        <v>0</v>
      </c>
      <c r="CF39" s="252">
        <v>0</v>
      </c>
      <c r="CG39" s="252">
        <v>0</v>
      </c>
      <c r="CH39" s="252">
        <v>0</v>
      </c>
      <c r="CI39" s="252">
        <v>0</v>
      </c>
      <c r="CJ39" s="252">
        <v>0</v>
      </c>
      <c r="CK39" s="252">
        <v>0</v>
      </c>
      <c r="CL39" s="252">
        <v>0</v>
      </c>
      <c r="CM39" s="252">
        <v>0</v>
      </c>
      <c r="CN39" s="252">
        <v>0</v>
      </c>
      <c r="CO39" s="252">
        <v>0</v>
      </c>
      <c r="CP39" s="252">
        <v>0</v>
      </c>
      <c r="CQ39" s="252">
        <v>0</v>
      </c>
      <c r="CR39" s="252">
        <v>0</v>
      </c>
      <c r="CS39" s="252">
        <v>0</v>
      </c>
      <c r="CT39" s="252">
        <v>0</v>
      </c>
      <c r="CU39" s="252">
        <v>0</v>
      </c>
      <c r="CV39" s="252">
        <v>0</v>
      </c>
      <c r="CW39" s="252">
        <v>0</v>
      </c>
      <c r="CX39" s="252">
        <v>0</v>
      </c>
      <c r="CY39" s="252">
        <v>0</v>
      </c>
      <c r="CZ39" s="252">
        <v>0</v>
      </c>
      <c r="DA39" s="252">
        <v>0</v>
      </c>
      <c r="DB39" s="252">
        <v>0</v>
      </c>
      <c r="DC39" s="252">
        <v>0</v>
      </c>
      <c r="DD39" s="252">
        <v>0</v>
      </c>
      <c r="DE39" s="252">
        <v>0</v>
      </c>
      <c r="DF39" s="320">
        <v>0</v>
      </c>
      <c r="DG39" s="92"/>
      <c r="DH39" s="92"/>
      <c r="DI39" s="308"/>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row>
    <row r="40" spans="1:137" ht="30" customHeight="1" x14ac:dyDescent="0.2">
      <c r="A40" s="57"/>
      <c r="B40" s="390"/>
      <c r="C40" s="697" t="s">
        <v>300</v>
      </c>
      <c r="D40" s="697"/>
      <c r="E40" s="697"/>
      <c r="F40" s="408">
        <v>0</v>
      </c>
      <c r="G40" s="57"/>
      <c r="H40" s="66"/>
      <c r="I40" s="66"/>
      <c r="J40" s="181"/>
      <c r="K40" s="176"/>
      <c r="U40" s="176"/>
      <c r="AE40" s="176"/>
      <c r="AO40" s="176"/>
      <c r="AY40" s="176"/>
      <c r="BI40" s="176"/>
      <c r="BS40" s="176"/>
      <c r="CC40" s="176"/>
      <c r="CM40" s="176"/>
      <c r="CW40" s="176"/>
      <c r="DG40" s="92"/>
      <c r="DH40" s="92"/>
      <c r="DI40" s="308"/>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row>
    <row r="41" spans="1:137" ht="21.75" customHeight="1" x14ac:dyDescent="0.2">
      <c r="A41" s="57"/>
      <c r="B41" s="449" t="str">
        <f>Weighting!C37</f>
        <v>HW 4.2</v>
      </c>
      <c r="C41" s="691" t="s">
        <v>708</v>
      </c>
      <c r="D41" s="691"/>
      <c r="E41" s="691"/>
      <c r="F41" s="444" t="s">
        <v>246</v>
      </c>
      <c r="G41" s="57"/>
      <c r="H41" s="60">
        <f>H43*$H$74</f>
        <v>0</v>
      </c>
      <c r="I41" s="66"/>
      <c r="J41" s="181"/>
      <c r="K41" s="301">
        <f t="shared" ref="K41:AP41" si="18">K43*$H$74</f>
        <v>0</v>
      </c>
      <c r="L41" s="301">
        <f t="shared" si="18"/>
        <v>0</v>
      </c>
      <c r="M41" s="301">
        <f t="shared" si="18"/>
        <v>0</v>
      </c>
      <c r="N41" s="301">
        <f t="shared" si="18"/>
        <v>0</v>
      </c>
      <c r="O41" s="301">
        <f t="shared" si="18"/>
        <v>0</v>
      </c>
      <c r="P41" s="301">
        <f t="shared" si="18"/>
        <v>0</v>
      </c>
      <c r="Q41" s="301">
        <f t="shared" si="18"/>
        <v>0</v>
      </c>
      <c r="R41" s="301">
        <f t="shared" si="18"/>
        <v>0</v>
      </c>
      <c r="S41" s="301">
        <f t="shared" si="18"/>
        <v>0</v>
      </c>
      <c r="T41" s="301">
        <f t="shared" si="18"/>
        <v>0</v>
      </c>
      <c r="U41" s="301">
        <f t="shared" si="18"/>
        <v>0</v>
      </c>
      <c r="V41" s="301">
        <f t="shared" si="18"/>
        <v>0</v>
      </c>
      <c r="W41" s="301">
        <f t="shared" si="18"/>
        <v>0</v>
      </c>
      <c r="X41" s="301">
        <f t="shared" si="18"/>
        <v>0</v>
      </c>
      <c r="Y41" s="301">
        <f t="shared" si="18"/>
        <v>0</v>
      </c>
      <c r="Z41" s="301">
        <f t="shared" si="18"/>
        <v>0</v>
      </c>
      <c r="AA41" s="301">
        <f t="shared" si="18"/>
        <v>0</v>
      </c>
      <c r="AB41" s="301">
        <f t="shared" si="18"/>
        <v>0</v>
      </c>
      <c r="AC41" s="301">
        <f t="shared" si="18"/>
        <v>0</v>
      </c>
      <c r="AD41" s="301">
        <f t="shared" si="18"/>
        <v>0</v>
      </c>
      <c r="AE41" s="301">
        <f t="shared" si="18"/>
        <v>0</v>
      </c>
      <c r="AF41" s="301">
        <f t="shared" si="18"/>
        <v>0</v>
      </c>
      <c r="AG41" s="301">
        <f t="shared" si="18"/>
        <v>0</v>
      </c>
      <c r="AH41" s="301">
        <f t="shared" si="18"/>
        <v>0</v>
      </c>
      <c r="AI41" s="301">
        <f t="shared" si="18"/>
        <v>0</v>
      </c>
      <c r="AJ41" s="301">
        <f t="shared" si="18"/>
        <v>0</v>
      </c>
      <c r="AK41" s="301">
        <f t="shared" si="18"/>
        <v>0</v>
      </c>
      <c r="AL41" s="301">
        <f t="shared" si="18"/>
        <v>0</v>
      </c>
      <c r="AM41" s="301">
        <f t="shared" si="18"/>
        <v>0</v>
      </c>
      <c r="AN41" s="301">
        <f t="shared" si="18"/>
        <v>0</v>
      </c>
      <c r="AO41" s="301">
        <f t="shared" si="18"/>
        <v>0</v>
      </c>
      <c r="AP41" s="301">
        <f t="shared" si="18"/>
        <v>0</v>
      </c>
      <c r="AQ41" s="301">
        <f t="shared" ref="AQ41:BV41" si="19">AQ43*$H$74</f>
        <v>0</v>
      </c>
      <c r="AR41" s="301">
        <f t="shared" si="19"/>
        <v>0</v>
      </c>
      <c r="AS41" s="301">
        <f t="shared" si="19"/>
        <v>0</v>
      </c>
      <c r="AT41" s="301">
        <f t="shared" si="19"/>
        <v>0</v>
      </c>
      <c r="AU41" s="301">
        <f t="shared" si="19"/>
        <v>0</v>
      </c>
      <c r="AV41" s="301">
        <f t="shared" si="19"/>
        <v>0</v>
      </c>
      <c r="AW41" s="301">
        <f t="shared" si="19"/>
        <v>0</v>
      </c>
      <c r="AX41" s="301">
        <f t="shared" si="19"/>
        <v>0</v>
      </c>
      <c r="AY41" s="301">
        <f t="shared" si="19"/>
        <v>0</v>
      </c>
      <c r="AZ41" s="301">
        <f t="shared" si="19"/>
        <v>0</v>
      </c>
      <c r="BA41" s="301">
        <f t="shared" si="19"/>
        <v>0</v>
      </c>
      <c r="BB41" s="301">
        <f t="shared" si="19"/>
        <v>0</v>
      </c>
      <c r="BC41" s="301">
        <f t="shared" si="19"/>
        <v>0</v>
      </c>
      <c r="BD41" s="301">
        <f t="shared" si="19"/>
        <v>0</v>
      </c>
      <c r="BE41" s="301">
        <f t="shared" si="19"/>
        <v>0</v>
      </c>
      <c r="BF41" s="301">
        <f t="shared" si="19"/>
        <v>0</v>
      </c>
      <c r="BG41" s="301">
        <f t="shared" si="19"/>
        <v>0</v>
      </c>
      <c r="BH41" s="301">
        <f t="shared" si="19"/>
        <v>0</v>
      </c>
      <c r="BI41" s="301">
        <f t="shared" si="19"/>
        <v>0</v>
      </c>
      <c r="BJ41" s="301">
        <f t="shared" si="19"/>
        <v>0</v>
      </c>
      <c r="BK41" s="301">
        <f t="shared" si="19"/>
        <v>0</v>
      </c>
      <c r="BL41" s="301">
        <f t="shared" si="19"/>
        <v>0</v>
      </c>
      <c r="BM41" s="301">
        <f t="shared" si="19"/>
        <v>0</v>
      </c>
      <c r="BN41" s="301">
        <f t="shared" si="19"/>
        <v>0</v>
      </c>
      <c r="BO41" s="301">
        <f t="shared" si="19"/>
        <v>0</v>
      </c>
      <c r="BP41" s="301">
        <f t="shared" si="19"/>
        <v>0</v>
      </c>
      <c r="BQ41" s="301">
        <f t="shared" si="19"/>
        <v>0</v>
      </c>
      <c r="BR41" s="301">
        <f t="shared" si="19"/>
        <v>0</v>
      </c>
      <c r="BS41" s="301">
        <f t="shared" si="19"/>
        <v>0</v>
      </c>
      <c r="BT41" s="301">
        <f t="shared" si="19"/>
        <v>0</v>
      </c>
      <c r="BU41" s="301">
        <f t="shared" si="19"/>
        <v>0</v>
      </c>
      <c r="BV41" s="301">
        <f t="shared" si="19"/>
        <v>0</v>
      </c>
      <c r="BW41" s="301">
        <f t="shared" ref="BW41:DF41" si="20">BW43*$H$74</f>
        <v>0</v>
      </c>
      <c r="BX41" s="301">
        <f t="shared" si="20"/>
        <v>0</v>
      </c>
      <c r="BY41" s="301">
        <f t="shared" si="20"/>
        <v>0</v>
      </c>
      <c r="BZ41" s="301">
        <f t="shared" si="20"/>
        <v>0</v>
      </c>
      <c r="CA41" s="301">
        <f t="shared" si="20"/>
        <v>0</v>
      </c>
      <c r="CB41" s="301">
        <f t="shared" si="20"/>
        <v>0</v>
      </c>
      <c r="CC41" s="301">
        <f t="shared" si="20"/>
        <v>0</v>
      </c>
      <c r="CD41" s="301">
        <f t="shared" si="20"/>
        <v>0</v>
      </c>
      <c r="CE41" s="301">
        <f t="shared" si="20"/>
        <v>0</v>
      </c>
      <c r="CF41" s="301">
        <f t="shared" si="20"/>
        <v>0</v>
      </c>
      <c r="CG41" s="301">
        <f t="shared" si="20"/>
        <v>0</v>
      </c>
      <c r="CH41" s="301">
        <f t="shared" si="20"/>
        <v>0</v>
      </c>
      <c r="CI41" s="301">
        <f t="shared" si="20"/>
        <v>0</v>
      </c>
      <c r="CJ41" s="301">
        <f t="shared" si="20"/>
        <v>0</v>
      </c>
      <c r="CK41" s="301">
        <f t="shared" si="20"/>
        <v>0</v>
      </c>
      <c r="CL41" s="301">
        <f t="shared" si="20"/>
        <v>0</v>
      </c>
      <c r="CM41" s="301">
        <f t="shared" si="20"/>
        <v>0</v>
      </c>
      <c r="CN41" s="301">
        <f t="shared" si="20"/>
        <v>0</v>
      </c>
      <c r="CO41" s="301">
        <f t="shared" si="20"/>
        <v>0</v>
      </c>
      <c r="CP41" s="301">
        <f t="shared" si="20"/>
        <v>0</v>
      </c>
      <c r="CQ41" s="301">
        <f t="shared" si="20"/>
        <v>0</v>
      </c>
      <c r="CR41" s="301">
        <f t="shared" si="20"/>
        <v>0</v>
      </c>
      <c r="CS41" s="301">
        <f t="shared" si="20"/>
        <v>0</v>
      </c>
      <c r="CT41" s="301">
        <f t="shared" si="20"/>
        <v>0</v>
      </c>
      <c r="CU41" s="301">
        <f t="shared" si="20"/>
        <v>0</v>
      </c>
      <c r="CV41" s="301">
        <f t="shared" si="20"/>
        <v>0</v>
      </c>
      <c r="CW41" s="301">
        <f t="shared" si="20"/>
        <v>0</v>
      </c>
      <c r="CX41" s="301">
        <f t="shared" si="20"/>
        <v>0</v>
      </c>
      <c r="CY41" s="301">
        <f t="shared" si="20"/>
        <v>0</v>
      </c>
      <c r="CZ41" s="301">
        <f t="shared" si="20"/>
        <v>0</v>
      </c>
      <c r="DA41" s="301">
        <f t="shared" si="20"/>
        <v>0</v>
      </c>
      <c r="DB41" s="301">
        <f t="shared" si="20"/>
        <v>0</v>
      </c>
      <c r="DC41" s="301">
        <f t="shared" si="20"/>
        <v>0</v>
      </c>
      <c r="DD41" s="301">
        <f t="shared" si="20"/>
        <v>0</v>
      </c>
      <c r="DE41" s="301">
        <f t="shared" si="20"/>
        <v>0</v>
      </c>
      <c r="DF41" s="301">
        <f t="shared" si="20"/>
        <v>0</v>
      </c>
      <c r="DG41" s="92"/>
      <c r="DH41" s="92"/>
      <c r="DI41" s="308"/>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row>
    <row r="42" spans="1:137" ht="30" customHeight="1" thickBot="1" x14ac:dyDescent="0.25">
      <c r="A42" s="57"/>
      <c r="B42" s="451"/>
      <c r="C42" s="692" t="s">
        <v>761</v>
      </c>
      <c r="D42" s="692"/>
      <c r="E42" s="692"/>
      <c r="F42" s="406">
        <v>50</v>
      </c>
      <c r="G42" s="57"/>
      <c r="H42" s="66"/>
      <c r="I42" s="66"/>
      <c r="J42" s="181"/>
      <c r="K42" s="176"/>
      <c r="U42" s="176"/>
      <c r="AE42" s="176"/>
      <c r="AO42" s="176"/>
      <c r="AY42" s="176"/>
      <c r="BI42" s="176"/>
      <c r="BS42" s="176"/>
      <c r="CC42" s="176"/>
      <c r="CM42" s="176"/>
      <c r="CW42" s="176"/>
      <c r="DG42" s="92"/>
      <c r="DH42" s="92"/>
      <c r="DI42" s="308"/>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row>
    <row r="43" spans="1:137" ht="30" customHeight="1" thickBot="1" x14ac:dyDescent="0.25">
      <c r="A43" s="57"/>
      <c r="B43" s="451"/>
      <c r="C43" s="690" t="s">
        <v>762</v>
      </c>
      <c r="D43" s="690"/>
      <c r="E43" s="690"/>
      <c r="F43" s="407">
        <v>25</v>
      </c>
      <c r="G43" s="57"/>
      <c r="H43" s="66">
        <f>I43</f>
        <v>0</v>
      </c>
      <c r="I43" s="263">
        <f>IFERROR(AVERAGEIF(K43:DF43,"&lt;&gt;0"),0)</f>
        <v>0</v>
      </c>
      <c r="J43" s="181"/>
      <c r="K43" s="252">
        <v>0</v>
      </c>
      <c r="L43" s="252">
        <v>0</v>
      </c>
      <c r="M43" s="252">
        <v>0</v>
      </c>
      <c r="N43" s="252">
        <v>0</v>
      </c>
      <c r="O43" s="252">
        <v>0</v>
      </c>
      <c r="P43" s="252">
        <v>0</v>
      </c>
      <c r="Q43" s="252">
        <v>0</v>
      </c>
      <c r="R43" s="252">
        <v>0</v>
      </c>
      <c r="S43" s="252">
        <v>0</v>
      </c>
      <c r="T43" s="252">
        <v>0</v>
      </c>
      <c r="U43" s="252">
        <v>0</v>
      </c>
      <c r="V43" s="252">
        <v>0</v>
      </c>
      <c r="W43" s="252">
        <v>0</v>
      </c>
      <c r="X43" s="252">
        <v>0</v>
      </c>
      <c r="Y43" s="252">
        <v>0</v>
      </c>
      <c r="Z43" s="252">
        <v>0</v>
      </c>
      <c r="AA43" s="252">
        <v>0</v>
      </c>
      <c r="AB43" s="252">
        <v>0</v>
      </c>
      <c r="AC43" s="252">
        <v>0</v>
      </c>
      <c r="AD43" s="252">
        <v>0</v>
      </c>
      <c r="AE43" s="252">
        <v>0</v>
      </c>
      <c r="AF43" s="252">
        <v>0</v>
      </c>
      <c r="AG43" s="252">
        <v>0</v>
      </c>
      <c r="AH43" s="252">
        <v>0</v>
      </c>
      <c r="AI43" s="252">
        <v>0</v>
      </c>
      <c r="AJ43" s="252">
        <v>0</v>
      </c>
      <c r="AK43" s="252">
        <v>0</v>
      </c>
      <c r="AL43" s="252">
        <v>0</v>
      </c>
      <c r="AM43" s="252">
        <v>0</v>
      </c>
      <c r="AN43" s="252">
        <v>0</v>
      </c>
      <c r="AO43" s="252">
        <v>0</v>
      </c>
      <c r="AP43" s="252">
        <v>0</v>
      </c>
      <c r="AQ43" s="252">
        <v>0</v>
      </c>
      <c r="AR43" s="252">
        <v>0</v>
      </c>
      <c r="AS43" s="252">
        <v>0</v>
      </c>
      <c r="AT43" s="252">
        <v>0</v>
      </c>
      <c r="AU43" s="252">
        <v>0</v>
      </c>
      <c r="AV43" s="252">
        <v>0</v>
      </c>
      <c r="AW43" s="252">
        <v>0</v>
      </c>
      <c r="AX43" s="252">
        <v>0</v>
      </c>
      <c r="AY43" s="252">
        <v>0</v>
      </c>
      <c r="AZ43" s="252">
        <v>0</v>
      </c>
      <c r="BA43" s="252">
        <v>0</v>
      </c>
      <c r="BB43" s="252">
        <v>0</v>
      </c>
      <c r="BC43" s="252">
        <v>0</v>
      </c>
      <c r="BD43" s="252">
        <v>0</v>
      </c>
      <c r="BE43" s="252">
        <v>0</v>
      </c>
      <c r="BF43" s="252">
        <v>0</v>
      </c>
      <c r="BG43" s="252">
        <v>0</v>
      </c>
      <c r="BH43" s="252">
        <v>0</v>
      </c>
      <c r="BI43" s="252">
        <v>0</v>
      </c>
      <c r="BJ43" s="252">
        <v>0</v>
      </c>
      <c r="BK43" s="252">
        <v>0</v>
      </c>
      <c r="BL43" s="252">
        <v>0</v>
      </c>
      <c r="BM43" s="252">
        <v>0</v>
      </c>
      <c r="BN43" s="252">
        <v>0</v>
      </c>
      <c r="BO43" s="252">
        <v>0</v>
      </c>
      <c r="BP43" s="252">
        <v>0</v>
      </c>
      <c r="BQ43" s="252">
        <v>0</v>
      </c>
      <c r="BR43" s="252">
        <v>0</v>
      </c>
      <c r="BS43" s="252">
        <v>0</v>
      </c>
      <c r="BT43" s="252">
        <v>0</v>
      </c>
      <c r="BU43" s="252">
        <v>0</v>
      </c>
      <c r="BV43" s="252">
        <v>0</v>
      </c>
      <c r="BW43" s="252">
        <v>0</v>
      </c>
      <c r="BX43" s="252">
        <v>0</v>
      </c>
      <c r="BY43" s="252">
        <v>0</v>
      </c>
      <c r="BZ43" s="252">
        <v>0</v>
      </c>
      <c r="CA43" s="252">
        <v>0</v>
      </c>
      <c r="CB43" s="252">
        <v>0</v>
      </c>
      <c r="CC43" s="252">
        <v>0</v>
      </c>
      <c r="CD43" s="252">
        <v>0</v>
      </c>
      <c r="CE43" s="252">
        <v>0</v>
      </c>
      <c r="CF43" s="252">
        <v>0</v>
      </c>
      <c r="CG43" s="252">
        <v>0</v>
      </c>
      <c r="CH43" s="252">
        <v>0</v>
      </c>
      <c r="CI43" s="252">
        <v>0</v>
      </c>
      <c r="CJ43" s="252">
        <v>0</v>
      </c>
      <c r="CK43" s="252">
        <v>0</v>
      </c>
      <c r="CL43" s="252">
        <v>0</v>
      </c>
      <c r="CM43" s="252">
        <v>0</v>
      </c>
      <c r="CN43" s="252">
        <v>0</v>
      </c>
      <c r="CO43" s="252">
        <v>0</v>
      </c>
      <c r="CP43" s="252">
        <v>0</v>
      </c>
      <c r="CQ43" s="252">
        <v>0</v>
      </c>
      <c r="CR43" s="252">
        <v>0</v>
      </c>
      <c r="CS43" s="252">
        <v>0</v>
      </c>
      <c r="CT43" s="252">
        <v>0</v>
      </c>
      <c r="CU43" s="252">
        <v>0</v>
      </c>
      <c r="CV43" s="252">
        <v>0</v>
      </c>
      <c r="CW43" s="252">
        <v>0</v>
      </c>
      <c r="CX43" s="252">
        <v>0</v>
      </c>
      <c r="CY43" s="252">
        <v>0</v>
      </c>
      <c r="CZ43" s="252">
        <v>0</v>
      </c>
      <c r="DA43" s="252">
        <v>0</v>
      </c>
      <c r="DB43" s="252">
        <v>0</v>
      </c>
      <c r="DC43" s="252">
        <v>0</v>
      </c>
      <c r="DD43" s="252">
        <v>0</v>
      </c>
      <c r="DE43" s="252">
        <v>0</v>
      </c>
      <c r="DF43" s="320">
        <v>0</v>
      </c>
      <c r="DG43" s="92"/>
      <c r="DH43" s="92"/>
      <c r="DI43" s="308"/>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row>
    <row r="44" spans="1:137" ht="30" customHeight="1" x14ac:dyDescent="0.2">
      <c r="A44" s="57"/>
      <c r="B44" s="390"/>
      <c r="C44" s="697" t="s">
        <v>51</v>
      </c>
      <c r="D44" s="697"/>
      <c r="E44" s="697"/>
      <c r="F44" s="408">
        <v>0</v>
      </c>
      <c r="G44" s="57"/>
      <c r="H44" s="66"/>
      <c r="I44" s="66"/>
      <c r="J44" s="181"/>
      <c r="K44" s="176"/>
      <c r="U44" s="176"/>
      <c r="AE44" s="176"/>
      <c r="AO44" s="176"/>
      <c r="AY44" s="176"/>
      <c r="BI44" s="176"/>
      <c r="BS44" s="176"/>
      <c r="CC44" s="176"/>
      <c r="CM44" s="176"/>
      <c r="CW44" s="176"/>
      <c r="DG44" s="92"/>
      <c r="DH44" s="92"/>
      <c r="DI44" s="308"/>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row>
    <row r="45" spans="1:137" ht="18" customHeight="1" x14ac:dyDescent="0.2">
      <c r="A45" s="57"/>
      <c r="B45" s="390"/>
      <c r="C45" s="390"/>
      <c r="D45" s="390"/>
      <c r="E45" s="66"/>
      <c r="F45" s="60"/>
      <c r="G45" s="57"/>
      <c r="H45" s="60"/>
      <c r="I45" s="179"/>
      <c r="J45" s="181"/>
      <c r="K45" s="176"/>
      <c r="U45" s="176"/>
      <c r="AE45" s="176"/>
      <c r="AO45" s="176"/>
      <c r="AY45" s="176"/>
      <c r="BI45" s="176"/>
      <c r="BS45" s="176"/>
      <c r="CC45" s="176"/>
      <c r="CM45" s="176"/>
      <c r="CW45" s="176"/>
      <c r="DG45" s="92"/>
      <c r="DH45" s="92"/>
      <c r="DI45" s="308"/>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row>
    <row r="46" spans="1:137" ht="27" customHeight="1" x14ac:dyDescent="0.2">
      <c r="A46" s="57"/>
      <c r="B46" s="449" t="str">
        <f>Weighting!C38</f>
        <v>HW 5.0</v>
      </c>
      <c r="C46" s="691" t="s">
        <v>208</v>
      </c>
      <c r="D46" s="691"/>
      <c r="E46" s="691"/>
      <c r="F46" s="444" t="s">
        <v>246</v>
      </c>
      <c r="G46" s="57"/>
      <c r="H46" s="57">
        <f>H49*$H$75</f>
        <v>0</v>
      </c>
      <c r="I46" s="60"/>
      <c r="J46" s="181"/>
      <c r="K46" s="276">
        <f t="shared" ref="K46:AP46" si="21">K49*$H$75</f>
        <v>0</v>
      </c>
      <c r="L46" s="276">
        <f t="shared" si="21"/>
        <v>0</v>
      </c>
      <c r="M46" s="276">
        <f t="shared" si="21"/>
        <v>0</v>
      </c>
      <c r="N46" s="276">
        <f t="shared" si="21"/>
        <v>0</v>
      </c>
      <c r="O46" s="276">
        <f t="shared" si="21"/>
        <v>0</v>
      </c>
      <c r="P46" s="276">
        <f t="shared" si="21"/>
        <v>0</v>
      </c>
      <c r="Q46" s="276">
        <f t="shared" si="21"/>
        <v>0</v>
      </c>
      <c r="R46" s="276">
        <f t="shared" si="21"/>
        <v>0</v>
      </c>
      <c r="S46" s="276">
        <f t="shared" si="21"/>
        <v>0</v>
      </c>
      <c r="T46" s="276">
        <f t="shared" si="21"/>
        <v>0</v>
      </c>
      <c r="U46" s="276">
        <f t="shared" si="21"/>
        <v>0</v>
      </c>
      <c r="V46" s="276">
        <f t="shared" si="21"/>
        <v>0</v>
      </c>
      <c r="W46" s="276">
        <f t="shared" si="21"/>
        <v>0</v>
      </c>
      <c r="X46" s="276">
        <f t="shared" si="21"/>
        <v>0</v>
      </c>
      <c r="Y46" s="276">
        <f t="shared" si="21"/>
        <v>0</v>
      </c>
      <c r="Z46" s="276">
        <f t="shared" si="21"/>
        <v>0</v>
      </c>
      <c r="AA46" s="276">
        <f t="shared" si="21"/>
        <v>0</v>
      </c>
      <c r="AB46" s="276">
        <f t="shared" si="21"/>
        <v>0</v>
      </c>
      <c r="AC46" s="276">
        <f t="shared" si="21"/>
        <v>0</v>
      </c>
      <c r="AD46" s="276">
        <f t="shared" si="21"/>
        <v>0</v>
      </c>
      <c r="AE46" s="276">
        <f t="shared" si="21"/>
        <v>0</v>
      </c>
      <c r="AF46" s="276">
        <f t="shared" si="21"/>
        <v>0</v>
      </c>
      <c r="AG46" s="276">
        <f t="shared" si="21"/>
        <v>0</v>
      </c>
      <c r="AH46" s="276">
        <f t="shared" si="21"/>
        <v>0</v>
      </c>
      <c r="AI46" s="276">
        <f t="shared" si="21"/>
        <v>0</v>
      </c>
      <c r="AJ46" s="276">
        <f t="shared" si="21"/>
        <v>0</v>
      </c>
      <c r="AK46" s="276">
        <f t="shared" si="21"/>
        <v>0</v>
      </c>
      <c r="AL46" s="276">
        <f t="shared" si="21"/>
        <v>0</v>
      </c>
      <c r="AM46" s="276">
        <f t="shared" si="21"/>
        <v>0</v>
      </c>
      <c r="AN46" s="276">
        <f t="shared" si="21"/>
        <v>0</v>
      </c>
      <c r="AO46" s="276">
        <f t="shared" si="21"/>
        <v>0</v>
      </c>
      <c r="AP46" s="276">
        <f t="shared" si="21"/>
        <v>0</v>
      </c>
      <c r="AQ46" s="276">
        <f t="shared" ref="AQ46:BV46" si="22">AQ49*$H$75</f>
        <v>0</v>
      </c>
      <c r="AR46" s="276">
        <f t="shared" si="22"/>
        <v>0</v>
      </c>
      <c r="AS46" s="276">
        <f t="shared" si="22"/>
        <v>0</v>
      </c>
      <c r="AT46" s="276">
        <f t="shared" si="22"/>
        <v>0</v>
      </c>
      <c r="AU46" s="276">
        <f t="shared" si="22"/>
        <v>0</v>
      </c>
      <c r="AV46" s="276">
        <f t="shared" si="22"/>
        <v>0</v>
      </c>
      <c r="AW46" s="276">
        <f t="shared" si="22"/>
        <v>0</v>
      </c>
      <c r="AX46" s="276">
        <f t="shared" si="22"/>
        <v>0</v>
      </c>
      <c r="AY46" s="276">
        <f t="shared" si="22"/>
        <v>0</v>
      </c>
      <c r="AZ46" s="276">
        <f t="shared" si="22"/>
        <v>0</v>
      </c>
      <c r="BA46" s="276">
        <f t="shared" si="22"/>
        <v>0</v>
      </c>
      <c r="BB46" s="276">
        <f t="shared" si="22"/>
        <v>0</v>
      </c>
      <c r="BC46" s="276">
        <f t="shared" si="22"/>
        <v>0</v>
      </c>
      <c r="BD46" s="276">
        <f t="shared" si="22"/>
        <v>0</v>
      </c>
      <c r="BE46" s="276">
        <f t="shared" si="22"/>
        <v>0</v>
      </c>
      <c r="BF46" s="276">
        <f t="shared" si="22"/>
        <v>0</v>
      </c>
      <c r="BG46" s="276">
        <f t="shared" si="22"/>
        <v>0</v>
      </c>
      <c r="BH46" s="276">
        <f t="shared" si="22"/>
        <v>0</v>
      </c>
      <c r="BI46" s="276">
        <f t="shared" si="22"/>
        <v>0</v>
      </c>
      <c r="BJ46" s="276">
        <f t="shared" si="22"/>
        <v>0</v>
      </c>
      <c r="BK46" s="276">
        <f t="shared" si="22"/>
        <v>0</v>
      </c>
      <c r="BL46" s="276">
        <f t="shared" si="22"/>
        <v>0</v>
      </c>
      <c r="BM46" s="276">
        <f t="shared" si="22"/>
        <v>0</v>
      </c>
      <c r="BN46" s="276">
        <f t="shared" si="22"/>
        <v>0</v>
      </c>
      <c r="BO46" s="276">
        <f t="shared" si="22"/>
        <v>0</v>
      </c>
      <c r="BP46" s="276">
        <f t="shared" si="22"/>
        <v>0</v>
      </c>
      <c r="BQ46" s="276">
        <f t="shared" si="22"/>
        <v>0</v>
      </c>
      <c r="BR46" s="276">
        <f t="shared" si="22"/>
        <v>0</v>
      </c>
      <c r="BS46" s="276">
        <f t="shared" si="22"/>
        <v>0</v>
      </c>
      <c r="BT46" s="276">
        <f t="shared" si="22"/>
        <v>0</v>
      </c>
      <c r="BU46" s="276">
        <f t="shared" si="22"/>
        <v>0</v>
      </c>
      <c r="BV46" s="276">
        <f t="shared" si="22"/>
        <v>0</v>
      </c>
      <c r="BW46" s="276">
        <f t="shared" ref="BW46:DF46" si="23">BW49*$H$75</f>
        <v>0</v>
      </c>
      <c r="BX46" s="276">
        <f t="shared" si="23"/>
        <v>0</v>
      </c>
      <c r="BY46" s="276">
        <f t="shared" si="23"/>
        <v>0</v>
      </c>
      <c r="BZ46" s="276">
        <f t="shared" si="23"/>
        <v>0</v>
      </c>
      <c r="CA46" s="276">
        <f t="shared" si="23"/>
        <v>0</v>
      </c>
      <c r="CB46" s="276">
        <f t="shared" si="23"/>
        <v>0</v>
      </c>
      <c r="CC46" s="276">
        <f t="shared" si="23"/>
        <v>0</v>
      </c>
      <c r="CD46" s="276">
        <f t="shared" si="23"/>
        <v>0</v>
      </c>
      <c r="CE46" s="276">
        <f t="shared" si="23"/>
        <v>0</v>
      </c>
      <c r="CF46" s="276">
        <f t="shared" si="23"/>
        <v>0</v>
      </c>
      <c r="CG46" s="276">
        <f t="shared" si="23"/>
        <v>0</v>
      </c>
      <c r="CH46" s="276">
        <f t="shared" si="23"/>
        <v>0</v>
      </c>
      <c r="CI46" s="276">
        <f t="shared" si="23"/>
        <v>0</v>
      </c>
      <c r="CJ46" s="276">
        <f t="shared" si="23"/>
        <v>0</v>
      </c>
      <c r="CK46" s="276">
        <f t="shared" si="23"/>
        <v>0</v>
      </c>
      <c r="CL46" s="276">
        <f t="shared" si="23"/>
        <v>0</v>
      </c>
      <c r="CM46" s="276">
        <f t="shared" si="23"/>
        <v>0</v>
      </c>
      <c r="CN46" s="276">
        <f t="shared" si="23"/>
        <v>0</v>
      </c>
      <c r="CO46" s="276">
        <f t="shared" si="23"/>
        <v>0</v>
      </c>
      <c r="CP46" s="276">
        <f t="shared" si="23"/>
        <v>0</v>
      </c>
      <c r="CQ46" s="276">
        <f t="shared" si="23"/>
        <v>0</v>
      </c>
      <c r="CR46" s="276">
        <f t="shared" si="23"/>
        <v>0</v>
      </c>
      <c r="CS46" s="276">
        <f t="shared" si="23"/>
        <v>0</v>
      </c>
      <c r="CT46" s="276">
        <f t="shared" si="23"/>
        <v>0</v>
      </c>
      <c r="CU46" s="276">
        <f t="shared" si="23"/>
        <v>0</v>
      </c>
      <c r="CV46" s="276">
        <f t="shared" si="23"/>
        <v>0</v>
      </c>
      <c r="CW46" s="276">
        <f t="shared" si="23"/>
        <v>0</v>
      </c>
      <c r="CX46" s="276">
        <f t="shared" si="23"/>
        <v>0</v>
      </c>
      <c r="CY46" s="276">
        <f t="shared" si="23"/>
        <v>0</v>
      </c>
      <c r="CZ46" s="276">
        <f t="shared" si="23"/>
        <v>0</v>
      </c>
      <c r="DA46" s="276">
        <f t="shared" si="23"/>
        <v>0</v>
      </c>
      <c r="DB46" s="276">
        <f t="shared" si="23"/>
        <v>0</v>
      </c>
      <c r="DC46" s="276">
        <f t="shared" si="23"/>
        <v>0</v>
      </c>
      <c r="DD46" s="276">
        <f t="shared" si="23"/>
        <v>0</v>
      </c>
      <c r="DE46" s="276">
        <f t="shared" si="23"/>
        <v>0</v>
      </c>
      <c r="DF46" s="276">
        <f t="shared" si="23"/>
        <v>0</v>
      </c>
      <c r="DG46" s="92"/>
      <c r="DH46" s="92"/>
      <c r="DI46" s="308"/>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row>
    <row r="47" spans="1:137" ht="16" customHeight="1" x14ac:dyDescent="0.2">
      <c r="A47" s="57"/>
      <c r="B47" s="185"/>
      <c r="C47" s="716"/>
      <c r="D47" s="716"/>
      <c r="E47" s="716"/>
      <c r="F47" s="452"/>
      <c r="G47" s="57"/>
      <c r="H47" s="60"/>
      <c r="I47" s="66"/>
      <c r="J47" s="181"/>
      <c r="K47" s="176"/>
      <c r="U47" s="176"/>
      <c r="AE47" s="176"/>
      <c r="AO47" s="176"/>
      <c r="AY47" s="176"/>
      <c r="BI47" s="176"/>
      <c r="BS47" s="176"/>
      <c r="CC47" s="176"/>
      <c r="CM47" s="176"/>
      <c r="CW47" s="176"/>
      <c r="DG47" s="92"/>
      <c r="DH47" s="92"/>
      <c r="DI47" s="308"/>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row>
    <row r="48" spans="1:137" s="88" customFormat="1" ht="66" customHeight="1" thickBot="1" x14ac:dyDescent="0.25">
      <c r="A48" s="86"/>
      <c r="B48" s="87"/>
      <c r="C48" s="692" t="s">
        <v>374</v>
      </c>
      <c r="D48" s="692"/>
      <c r="E48" s="692"/>
      <c r="F48" s="406">
        <v>100</v>
      </c>
      <c r="G48" s="86"/>
      <c r="H48" s="66"/>
      <c r="I48" s="66"/>
      <c r="J48" s="87"/>
      <c r="K48" s="177"/>
      <c r="U48" s="177"/>
      <c r="AE48" s="177"/>
      <c r="AO48" s="177"/>
      <c r="AY48" s="177"/>
      <c r="BI48" s="177"/>
      <c r="BS48" s="177"/>
      <c r="CC48" s="177"/>
      <c r="CM48" s="177"/>
      <c r="CW48" s="177"/>
      <c r="DG48" s="177"/>
      <c r="DH48" s="92"/>
      <c r="DI48" s="308"/>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row>
    <row r="49" spans="1:137" s="88" customFormat="1" ht="55.5" customHeight="1" thickBot="1" x14ac:dyDescent="0.25">
      <c r="A49" s="86"/>
      <c r="B49" s="87"/>
      <c r="C49" s="690" t="s">
        <v>375</v>
      </c>
      <c r="D49" s="690"/>
      <c r="E49" s="690"/>
      <c r="F49" s="407">
        <v>50</v>
      </c>
      <c r="G49" s="86"/>
      <c r="H49" s="66">
        <f>I49</f>
        <v>0</v>
      </c>
      <c r="I49" s="263">
        <f>IFERROR(AVERAGEIF(K49:DF49,"&lt;&gt;0"),0)</f>
        <v>0</v>
      </c>
      <c r="J49" s="87"/>
      <c r="K49" s="252">
        <v>0</v>
      </c>
      <c r="L49" s="252">
        <v>0</v>
      </c>
      <c r="M49" s="252">
        <v>0</v>
      </c>
      <c r="N49" s="252">
        <v>0</v>
      </c>
      <c r="O49" s="252">
        <v>0</v>
      </c>
      <c r="P49" s="252">
        <v>0</v>
      </c>
      <c r="Q49" s="252">
        <v>0</v>
      </c>
      <c r="R49" s="252">
        <v>0</v>
      </c>
      <c r="S49" s="252">
        <v>0</v>
      </c>
      <c r="T49" s="252">
        <v>0</v>
      </c>
      <c r="U49" s="252">
        <v>0</v>
      </c>
      <c r="V49" s="252">
        <v>0</v>
      </c>
      <c r="W49" s="252">
        <v>0</v>
      </c>
      <c r="X49" s="252">
        <v>0</v>
      </c>
      <c r="Y49" s="252">
        <v>0</v>
      </c>
      <c r="Z49" s="252">
        <v>0</v>
      </c>
      <c r="AA49" s="252">
        <v>0</v>
      </c>
      <c r="AB49" s="252">
        <v>0</v>
      </c>
      <c r="AC49" s="252">
        <v>0</v>
      </c>
      <c r="AD49" s="252">
        <v>0</v>
      </c>
      <c r="AE49" s="252">
        <v>0</v>
      </c>
      <c r="AF49" s="252">
        <v>0</v>
      </c>
      <c r="AG49" s="252">
        <v>0</v>
      </c>
      <c r="AH49" s="252">
        <v>0</v>
      </c>
      <c r="AI49" s="252">
        <v>0</v>
      </c>
      <c r="AJ49" s="252">
        <v>0</v>
      </c>
      <c r="AK49" s="252">
        <v>0</v>
      </c>
      <c r="AL49" s="252">
        <v>0</v>
      </c>
      <c r="AM49" s="252">
        <v>0</v>
      </c>
      <c r="AN49" s="252">
        <v>0</v>
      </c>
      <c r="AO49" s="252">
        <v>0</v>
      </c>
      <c r="AP49" s="252">
        <v>0</v>
      </c>
      <c r="AQ49" s="252">
        <v>0</v>
      </c>
      <c r="AR49" s="252">
        <v>0</v>
      </c>
      <c r="AS49" s="252">
        <v>0</v>
      </c>
      <c r="AT49" s="252">
        <v>0</v>
      </c>
      <c r="AU49" s="252">
        <v>0</v>
      </c>
      <c r="AV49" s="252">
        <v>0</v>
      </c>
      <c r="AW49" s="252">
        <v>0</v>
      </c>
      <c r="AX49" s="252">
        <v>0</v>
      </c>
      <c r="AY49" s="252">
        <v>0</v>
      </c>
      <c r="AZ49" s="252">
        <v>0</v>
      </c>
      <c r="BA49" s="252">
        <v>0</v>
      </c>
      <c r="BB49" s="252">
        <v>0</v>
      </c>
      <c r="BC49" s="252">
        <v>0</v>
      </c>
      <c r="BD49" s="252">
        <v>0</v>
      </c>
      <c r="BE49" s="252">
        <v>0</v>
      </c>
      <c r="BF49" s="252">
        <v>0</v>
      </c>
      <c r="BG49" s="252">
        <v>0</v>
      </c>
      <c r="BH49" s="252">
        <v>0</v>
      </c>
      <c r="BI49" s="252">
        <v>0</v>
      </c>
      <c r="BJ49" s="252">
        <v>0</v>
      </c>
      <c r="BK49" s="252">
        <v>0</v>
      </c>
      <c r="BL49" s="252">
        <v>0</v>
      </c>
      <c r="BM49" s="252">
        <v>0</v>
      </c>
      <c r="BN49" s="252">
        <v>0</v>
      </c>
      <c r="BO49" s="252">
        <v>0</v>
      </c>
      <c r="BP49" s="252">
        <v>0</v>
      </c>
      <c r="BQ49" s="252">
        <v>0</v>
      </c>
      <c r="BR49" s="252">
        <v>0</v>
      </c>
      <c r="BS49" s="252">
        <v>0</v>
      </c>
      <c r="BT49" s="252">
        <v>0</v>
      </c>
      <c r="BU49" s="252">
        <v>0</v>
      </c>
      <c r="BV49" s="252">
        <v>0</v>
      </c>
      <c r="BW49" s="252">
        <v>0</v>
      </c>
      <c r="BX49" s="252">
        <v>0</v>
      </c>
      <c r="BY49" s="252">
        <v>0</v>
      </c>
      <c r="BZ49" s="252">
        <v>0</v>
      </c>
      <c r="CA49" s="252">
        <v>0</v>
      </c>
      <c r="CB49" s="252">
        <v>0</v>
      </c>
      <c r="CC49" s="252">
        <v>0</v>
      </c>
      <c r="CD49" s="252">
        <v>0</v>
      </c>
      <c r="CE49" s="252">
        <v>0</v>
      </c>
      <c r="CF49" s="252">
        <v>0</v>
      </c>
      <c r="CG49" s="252">
        <v>0</v>
      </c>
      <c r="CH49" s="252">
        <v>0</v>
      </c>
      <c r="CI49" s="252">
        <v>0</v>
      </c>
      <c r="CJ49" s="252">
        <v>0</v>
      </c>
      <c r="CK49" s="252">
        <v>0</v>
      </c>
      <c r="CL49" s="252">
        <v>0</v>
      </c>
      <c r="CM49" s="252">
        <v>0</v>
      </c>
      <c r="CN49" s="252">
        <v>0</v>
      </c>
      <c r="CO49" s="252">
        <v>0</v>
      </c>
      <c r="CP49" s="252">
        <v>0</v>
      </c>
      <c r="CQ49" s="252">
        <v>0</v>
      </c>
      <c r="CR49" s="252">
        <v>0</v>
      </c>
      <c r="CS49" s="252">
        <v>0</v>
      </c>
      <c r="CT49" s="252">
        <v>0</v>
      </c>
      <c r="CU49" s="252">
        <v>0</v>
      </c>
      <c r="CV49" s="252">
        <v>0</v>
      </c>
      <c r="CW49" s="252">
        <v>0</v>
      </c>
      <c r="CX49" s="252">
        <v>0</v>
      </c>
      <c r="CY49" s="252">
        <v>0</v>
      </c>
      <c r="CZ49" s="252">
        <v>0</v>
      </c>
      <c r="DA49" s="252">
        <v>0</v>
      </c>
      <c r="DB49" s="252">
        <v>0</v>
      </c>
      <c r="DC49" s="252">
        <v>0</v>
      </c>
      <c r="DD49" s="252">
        <v>0</v>
      </c>
      <c r="DE49" s="252">
        <v>0</v>
      </c>
      <c r="DF49" s="320">
        <v>0</v>
      </c>
      <c r="DG49" s="177"/>
      <c r="DH49" s="92"/>
      <c r="DI49" s="308"/>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row>
    <row r="50" spans="1:137" s="88" customFormat="1" ht="38" customHeight="1" x14ac:dyDescent="0.2">
      <c r="A50" s="86"/>
      <c r="B50" s="87"/>
      <c r="C50" s="697" t="s">
        <v>51</v>
      </c>
      <c r="D50" s="697"/>
      <c r="E50" s="697"/>
      <c r="F50" s="408">
        <v>0</v>
      </c>
      <c r="G50" s="86"/>
      <c r="H50" s="66"/>
      <c r="I50" s="66"/>
      <c r="J50" s="87"/>
      <c r="K50" s="177"/>
      <c r="U50" s="177"/>
      <c r="AE50" s="177"/>
      <c r="AO50" s="177"/>
      <c r="AY50" s="177"/>
      <c r="BI50" s="177"/>
      <c r="BS50" s="177"/>
      <c r="CC50" s="177"/>
      <c r="CM50" s="177"/>
      <c r="CW50" s="177"/>
      <c r="DG50" s="177"/>
      <c r="DH50" s="92"/>
      <c r="DI50" s="308"/>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row>
    <row r="51" spans="1:137" ht="18" customHeight="1" x14ac:dyDescent="0.2">
      <c r="A51" s="57"/>
      <c r="B51" s="181"/>
      <c r="C51" s="181"/>
      <c r="D51" s="181"/>
      <c r="E51" s="66"/>
      <c r="F51" s="60"/>
      <c r="G51" s="57"/>
      <c r="H51" s="60"/>
      <c r="I51" s="179"/>
      <c r="J51" s="181"/>
      <c r="K51" s="176"/>
      <c r="U51" s="176"/>
      <c r="AE51" s="176"/>
      <c r="AO51" s="176"/>
      <c r="AY51" s="176"/>
      <c r="BI51" s="176"/>
      <c r="BS51" s="176"/>
      <c r="CC51" s="176"/>
      <c r="CM51" s="176"/>
      <c r="CW51" s="176"/>
      <c r="DG51" s="92"/>
      <c r="DH51" s="92"/>
      <c r="DI51" s="308"/>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row>
    <row r="52" spans="1:137" ht="27" customHeight="1" x14ac:dyDescent="0.2">
      <c r="A52" s="57"/>
      <c r="B52" s="500" t="str">
        <f>Weighting!C39</f>
        <v>HW 6.0</v>
      </c>
      <c r="C52" s="685" t="s">
        <v>712</v>
      </c>
      <c r="D52" s="685"/>
      <c r="E52" s="685"/>
      <c r="F52" s="495" t="s">
        <v>246</v>
      </c>
      <c r="G52" s="57"/>
      <c r="H52" s="57">
        <f>I53*$H$76</f>
        <v>0</v>
      </c>
      <c r="I52" s="60"/>
      <c r="J52" s="181"/>
      <c r="K52" s="276">
        <f t="shared" ref="K52:AP52" si="24">K53*$H$76</f>
        <v>0</v>
      </c>
      <c r="L52" s="276">
        <f t="shared" si="24"/>
        <v>0</v>
      </c>
      <c r="M52" s="276">
        <f t="shared" si="24"/>
        <v>0</v>
      </c>
      <c r="N52" s="276">
        <f t="shared" si="24"/>
        <v>0</v>
      </c>
      <c r="O52" s="276">
        <f t="shared" si="24"/>
        <v>0</v>
      </c>
      <c r="P52" s="276">
        <f t="shared" si="24"/>
        <v>0</v>
      </c>
      <c r="Q52" s="276">
        <f t="shared" si="24"/>
        <v>0</v>
      </c>
      <c r="R52" s="276">
        <f t="shared" si="24"/>
        <v>0</v>
      </c>
      <c r="S52" s="276">
        <f t="shared" si="24"/>
        <v>0</v>
      </c>
      <c r="T52" s="276">
        <f t="shared" si="24"/>
        <v>0</v>
      </c>
      <c r="U52" s="276">
        <f t="shared" si="24"/>
        <v>0</v>
      </c>
      <c r="V52" s="276">
        <f t="shared" si="24"/>
        <v>0</v>
      </c>
      <c r="W52" s="276">
        <f t="shared" si="24"/>
        <v>0</v>
      </c>
      <c r="X52" s="276">
        <f t="shared" si="24"/>
        <v>0</v>
      </c>
      <c r="Y52" s="276">
        <f t="shared" si="24"/>
        <v>0</v>
      </c>
      <c r="Z52" s="276">
        <f t="shared" si="24"/>
        <v>0</v>
      </c>
      <c r="AA52" s="276">
        <f t="shared" si="24"/>
        <v>0</v>
      </c>
      <c r="AB52" s="276">
        <f t="shared" si="24"/>
        <v>0</v>
      </c>
      <c r="AC52" s="276">
        <f t="shared" si="24"/>
        <v>0</v>
      </c>
      <c r="AD52" s="276">
        <f t="shared" si="24"/>
        <v>0</v>
      </c>
      <c r="AE52" s="276">
        <f t="shared" si="24"/>
        <v>0</v>
      </c>
      <c r="AF52" s="276">
        <f t="shared" si="24"/>
        <v>0</v>
      </c>
      <c r="AG52" s="276">
        <f t="shared" si="24"/>
        <v>0</v>
      </c>
      <c r="AH52" s="276">
        <f t="shared" si="24"/>
        <v>0</v>
      </c>
      <c r="AI52" s="276">
        <f t="shared" si="24"/>
        <v>0</v>
      </c>
      <c r="AJ52" s="276">
        <f t="shared" si="24"/>
        <v>0</v>
      </c>
      <c r="AK52" s="276">
        <f t="shared" si="24"/>
        <v>0</v>
      </c>
      <c r="AL52" s="276">
        <f t="shared" si="24"/>
        <v>0</v>
      </c>
      <c r="AM52" s="276">
        <f t="shared" si="24"/>
        <v>0</v>
      </c>
      <c r="AN52" s="276">
        <f t="shared" si="24"/>
        <v>0</v>
      </c>
      <c r="AO52" s="276">
        <f t="shared" si="24"/>
        <v>0</v>
      </c>
      <c r="AP52" s="276">
        <f t="shared" si="24"/>
        <v>0</v>
      </c>
      <c r="AQ52" s="276">
        <f t="shared" ref="AQ52:BV52" si="25">AQ53*$H$76</f>
        <v>0</v>
      </c>
      <c r="AR52" s="276">
        <f t="shared" si="25"/>
        <v>0</v>
      </c>
      <c r="AS52" s="276">
        <f t="shared" si="25"/>
        <v>0</v>
      </c>
      <c r="AT52" s="276">
        <f t="shared" si="25"/>
        <v>0</v>
      </c>
      <c r="AU52" s="276">
        <f t="shared" si="25"/>
        <v>0</v>
      </c>
      <c r="AV52" s="276">
        <f t="shared" si="25"/>
        <v>0</v>
      </c>
      <c r="AW52" s="276">
        <f t="shared" si="25"/>
        <v>0</v>
      </c>
      <c r="AX52" s="276">
        <f t="shared" si="25"/>
        <v>0</v>
      </c>
      <c r="AY52" s="276">
        <f t="shared" si="25"/>
        <v>0</v>
      </c>
      <c r="AZ52" s="276">
        <f t="shared" si="25"/>
        <v>0</v>
      </c>
      <c r="BA52" s="276">
        <f t="shared" si="25"/>
        <v>0</v>
      </c>
      <c r="BB52" s="276">
        <f t="shared" si="25"/>
        <v>0</v>
      </c>
      <c r="BC52" s="276">
        <f t="shared" si="25"/>
        <v>0</v>
      </c>
      <c r="BD52" s="276">
        <f t="shared" si="25"/>
        <v>0</v>
      </c>
      <c r="BE52" s="276">
        <f t="shared" si="25"/>
        <v>0</v>
      </c>
      <c r="BF52" s="276">
        <f t="shared" si="25"/>
        <v>0</v>
      </c>
      <c r="BG52" s="276">
        <f t="shared" si="25"/>
        <v>0</v>
      </c>
      <c r="BH52" s="276">
        <f t="shared" si="25"/>
        <v>0</v>
      </c>
      <c r="BI52" s="276">
        <f t="shared" si="25"/>
        <v>0</v>
      </c>
      <c r="BJ52" s="276">
        <f t="shared" si="25"/>
        <v>0</v>
      </c>
      <c r="BK52" s="276">
        <f t="shared" si="25"/>
        <v>0</v>
      </c>
      <c r="BL52" s="276">
        <f t="shared" si="25"/>
        <v>0</v>
      </c>
      <c r="BM52" s="276">
        <f t="shared" si="25"/>
        <v>0</v>
      </c>
      <c r="BN52" s="276">
        <f t="shared" si="25"/>
        <v>0</v>
      </c>
      <c r="BO52" s="276">
        <f t="shared" si="25"/>
        <v>0</v>
      </c>
      <c r="BP52" s="276">
        <f t="shared" si="25"/>
        <v>0</v>
      </c>
      <c r="BQ52" s="276">
        <f t="shared" si="25"/>
        <v>0</v>
      </c>
      <c r="BR52" s="276">
        <f t="shared" si="25"/>
        <v>0</v>
      </c>
      <c r="BS52" s="276">
        <f t="shared" si="25"/>
        <v>0</v>
      </c>
      <c r="BT52" s="276">
        <f t="shared" si="25"/>
        <v>0</v>
      </c>
      <c r="BU52" s="276">
        <f t="shared" si="25"/>
        <v>0</v>
      </c>
      <c r="BV52" s="276">
        <f t="shared" si="25"/>
        <v>0</v>
      </c>
      <c r="BW52" s="276">
        <f t="shared" ref="BW52:DB52" si="26">BW53*$H$76</f>
        <v>0</v>
      </c>
      <c r="BX52" s="276">
        <f t="shared" si="26"/>
        <v>0</v>
      </c>
      <c r="BY52" s="276">
        <f t="shared" si="26"/>
        <v>0</v>
      </c>
      <c r="BZ52" s="276">
        <f t="shared" si="26"/>
        <v>0</v>
      </c>
      <c r="CA52" s="276">
        <f t="shared" si="26"/>
        <v>0</v>
      </c>
      <c r="CB52" s="276">
        <f t="shared" si="26"/>
        <v>0</v>
      </c>
      <c r="CC52" s="276">
        <f t="shared" si="26"/>
        <v>0</v>
      </c>
      <c r="CD52" s="276">
        <f t="shared" si="26"/>
        <v>0</v>
      </c>
      <c r="CE52" s="276">
        <f t="shared" si="26"/>
        <v>0</v>
      </c>
      <c r="CF52" s="276">
        <f t="shared" si="26"/>
        <v>0</v>
      </c>
      <c r="CG52" s="276">
        <f t="shared" si="26"/>
        <v>0</v>
      </c>
      <c r="CH52" s="276">
        <f t="shared" si="26"/>
        <v>0</v>
      </c>
      <c r="CI52" s="276">
        <f t="shared" si="26"/>
        <v>0</v>
      </c>
      <c r="CJ52" s="276">
        <f t="shared" si="26"/>
        <v>0</v>
      </c>
      <c r="CK52" s="276">
        <f t="shared" si="26"/>
        <v>0</v>
      </c>
      <c r="CL52" s="276">
        <f t="shared" si="26"/>
        <v>0</v>
      </c>
      <c r="CM52" s="276">
        <f t="shared" si="26"/>
        <v>0</v>
      </c>
      <c r="CN52" s="276">
        <f t="shared" si="26"/>
        <v>0</v>
      </c>
      <c r="CO52" s="276">
        <f t="shared" si="26"/>
        <v>0</v>
      </c>
      <c r="CP52" s="276">
        <f t="shared" si="26"/>
        <v>0</v>
      </c>
      <c r="CQ52" s="276">
        <f t="shared" si="26"/>
        <v>0</v>
      </c>
      <c r="CR52" s="276">
        <f t="shared" si="26"/>
        <v>0</v>
      </c>
      <c r="CS52" s="276">
        <f t="shared" si="26"/>
        <v>0</v>
      </c>
      <c r="CT52" s="276">
        <f t="shared" si="26"/>
        <v>0</v>
      </c>
      <c r="CU52" s="276">
        <f t="shared" si="26"/>
        <v>0</v>
      </c>
      <c r="CV52" s="276">
        <f t="shared" si="26"/>
        <v>0</v>
      </c>
      <c r="CW52" s="276">
        <f t="shared" si="26"/>
        <v>0</v>
      </c>
      <c r="CX52" s="276">
        <f t="shared" si="26"/>
        <v>0</v>
      </c>
      <c r="CY52" s="276">
        <f t="shared" si="26"/>
        <v>0</v>
      </c>
      <c r="CZ52" s="276">
        <f t="shared" si="26"/>
        <v>0</v>
      </c>
      <c r="DA52" s="276">
        <f t="shared" si="26"/>
        <v>0</v>
      </c>
      <c r="DB52" s="276">
        <f t="shared" si="26"/>
        <v>0</v>
      </c>
      <c r="DC52" s="276">
        <f t="shared" ref="DC52:DF52" si="27">DC53*$H$76</f>
        <v>0</v>
      </c>
      <c r="DD52" s="276">
        <f t="shared" si="27"/>
        <v>0</v>
      </c>
      <c r="DE52" s="276">
        <f t="shared" si="27"/>
        <v>0</v>
      </c>
      <c r="DF52" s="276">
        <f t="shared" si="27"/>
        <v>0</v>
      </c>
      <c r="DG52" s="92"/>
      <c r="DH52" s="92"/>
      <c r="DI52" s="308"/>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row>
    <row r="53" spans="1:137" ht="30" customHeight="1" x14ac:dyDescent="0.2">
      <c r="A53" s="57"/>
      <c r="B53" s="185"/>
      <c r="C53" s="721" t="s">
        <v>209</v>
      </c>
      <c r="D53" s="721"/>
      <c r="E53" s="721"/>
      <c r="F53" s="439">
        <f>G53+G54</f>
        <v>0</v>
      </c>
      <c r="G53" s="90">
        <f>Location!I105</f>
        <v>0</v>
      </c>
      <c r="H53" s="60"/>
      <c r="I53" s="152">
        <f>F53/690*100</f>
        <v>0</v>
      </c>
      <c r="J53" s="181"/>
      <c r="K53" s="293">
        <f t="shared" ref="K53:T53" si="28">$I$53</f>
        <v>0</v>
      </c>
      <c r="L53" s="293">
        <f t="shared" si="28"/>
        <v>0</v>
      </c>
      <c r="M53" s="293">
        <f t="shared" si="28"/>
        <v>0</v>
      </c>
      <c r="N53" s="293">
        <f t="shared" si="28"/>
        <v>0</v>
      </c>
      <c r="O53" s="293">
        <f t="shared" si="28"/>
        <v>0</v>
      </c>
      <c r="P53" s="293">
        <f t="shared" si="28"/>
        <v>0</v>
      </c>
      <c r="Q53" s="293">
        <f t="shared" si="28"/>
        <v>0</v>
      </c>
      <c r="R53" s="293">
        <f t="shared" si="28"/>
        <v>0</v>
      </c>
      <c r="S53" s="293">
        <f t="shared" si="28"/>
        <v>0</v>
      </c>
      <c r="T53" s="293">
        <f t="shared" si="28"/>
        <v>0</v>
      </c>
      <c r="U53" s="293">
        <f t="shared" ref="U53:CF53" si="29">$I$53</f>
        <v>0</v>
      </c>
      <c r="V53" s="293">
        <f t="shared" si="29"/>
        <v>0</v>
      </c>
      <c r="W53" s="293">
        <f t="shared" si="29"/>
        <v>0</v>
      </c>
      <c r="X53" s="293">
        <f t="shared" si="29"/>
        <v>0</v>
      </c>
      <c r="Y53" s="293">
        <f t="shared" si="29"/>
        <v>0</v>
      </c>
      <c r="Z53" s="293">
        <f t="shared" si="29"/>
        <v>0</v>
      </c>
      <c r="AA53" s="293">
        <f t="shared" si="29"/>
        <v>0</v>
      </c>
      <c r="AB53" s="293">
        <f t="shared" si="29"/>
        <v>0</v>
      </c>
      <c r="AC53" s="293">
        <f t="shared" si="29"/>
        <v>0</v>
      </c>
      <c r="AD53" s="293">
        <f t="shared" si="29"/>
        <v>0</v>
      </c>
      <c r="AE53" s="293">
        <f t="shared" si="29"/>
        <v>0</v>
      </c>
      <c r="AF53" s="293">
        <f t="shared" si="29"/>
        <v>0</v>
      </c>
      <c r="AG53" s="293">
        <f t="shared" si="29"/>
        <v>0</v>
      </c>
      <c r="AH53" s="293">
        <f t="shared" si="29"/>
        <v>0</v>
      </c>
      <c r="AI53" s="293">
        <f t="shared" si="29"/>
        <v>0</v>
      </c>
      <c r="AJ53" s="293">
        <f t="shared" si="29"/>
        <v>0</v>
      </c>
      <c r="AK53" s="293">
        <f t="shared" si="29"/>
        <v>0</v>
      </c>
      <c r="AL53" s="293">
        <f t="shared" si="29"/>
        <v>0</v>
      </c>
      <c r="AM53" s="293">
        <f t="shared" si="29"/>
        <v>0</v>
      </c>
      <c r="AN53" s="293">
        <f t="shared" si="29"/>
        <v>0</v>
      </c>
      <c r="AO53" s="293">
        <f t="shared" si="29"/>
        <v>0</v>
      </c>
      <c r="AP53" s="293">
        <f t="shared" si="29"/>
        <v>0</v>
      </c>
      <c r="AQ53" s="293">
        <f t="shared" si="29"/>
        <v>0</v>
      </c>
      <c r="AR53" s="293">
        <f t="shared" si="29"/>
        <v>0</v>
      </c>
      <c r="AS53" s="293">
        <f t="shared" si="29"/>
        <v>0</v>
      </c>
      <c r="AT53" s="293">
        <f t="shared" si="29"/>
        <v>0</v>
      </c>
      <c r="AU53" s="293">
        <f t="shared" si="29"/>
        <v>0</v>
      </c>
      <c r="AV53" s="293">
        <f t="shared" si="29"/>
        <v>0</v>
      </c>
      <c r="AW53" s="293">
        <f t="shared" si="29"/>
        <v>0</v>
      </c>
      <c r="AX53" s="293">
        <f t="shared" si="29"/>
        <v>0</v>
      </c>
      <c r="AY53" s="293">
        <f t="shared" si="29"/>
        <v>0</v>
      </c>
      <c r="AZ53" s="293">
        <f t="shared" si="29"/>
        <v>0</v>
      </c>
      <c r="BA53" s="293">
        <f t="shared" si="29"/>
        <v>0</v>
      </c>
      <c r="BB53" s="293">
        <f t="shared" si="29"/>
        <v>0</v>
      </c>
      <c r="BC53" s="293">
        <f t="shared" si="29"/>
        <v>0</v>
      </c>
      <c r="BD53" s="293">
        <f t="shared" si="29"/>
        <v>0</v>
      </c>
      <c r="BE53" s="293">
        <f t="shared" si="29"/>
        <v>0</v>
      </c>
      <c r="BF53" s="293">
        <f t="shared" si="29"/>
        <v>0</v>
      </c>
      <c r="BG53" s="293">
        <f t="shared" si="29"/>
        <v>0</v>
      </c>
      <c r="BH53" s="293">
        <f t="shared" si="29"/>
        <v>0</v>
      </c>
      <c r="BI53" s="293">
        <f t="shared" si="29"/>
        <v>0</v>
      </c>
      <c r="BJ53" s="293">
        <f t="shared" si="29"/>
        <v>0</v>
      </c>
      <c r="BK53" s="293">
        <f t="shared" si="29"/>
        <v>0</v>
      </c>
      <c r="BL53" s="293">
        <f t="shared" si="29"/>
        <v>0</v>
      </c>
      <c r="BM53" s="293">
        <f t="shared" si="29"/>
        <v>0</v>
      </c>
      <c r="BN53" s="293">
        <f t="shared" si="29"/>
        <v>0</v>
      </c>
      <c r="BO53" s="293">
        <f t="shared" si="29"/>
        <v>0</v>
      </c>
      <c r="BP53" s="293">
        <f t="shared" si="29"/>
        <v>0</v>
      </c>
      <c r="BQ53" s="293">
        <f t="shared" si="29"/>
        <v>0</v>
      </c>
      <c r="BR53" s="293">
        <f t="shared" si="29"/>
        <v>0</v>
      </c>
      <c r="BS53" s="293">
        <f t="shared" si="29"/>
        <v>0</v>
      </c>
      <c r="BT53" s="293">
        <f t="shared" si="29"/>
        <v>0</v>
      </c>
      <c r="BU53" s="293">
        <f t="shared" si="29"/>
        <v>0</v>
      </c>
      <c r="BV53" s="293">
        <f t="shared" si="29"/>
        <v>0</v>
      </c>
      <c r="BW53" s="293">
        <f t="shared" si="29"/>
        <v>0</v>
      </c>
      <c r="BX53" s="293">
        <f t="shared" si="29"/>
        <v>0</v>
      </c>
      <c r="BY53" s="293">
        <f t="shared" si="29"/>
        <v>0</v>
      </c>
      <c r="BZ53" s="293">
        <f t="shared" si="29"/>
        <v>0</v>
      </c>
      <c r="CA53" s="293">
        <f t="shared" si="29"/>
        <v>0</v>
      </c>
      <c r="CB53" s="293">
        <f t="shared" si="29"/>
        <v>0</v>
      </c>
      <c r="CC53" s="293">
        <f t="shared" si="29"/>
        <v>0</v>
      </c>
      <c r="CD53" s="293">
        <f t="shared" si="29"/>
        <v>0</v>
      </c>
      <c r="CE53" s="293">
        <f t="shared" si="29"/>
        <v>0</v>
      </c>
      <c r="CF53" s="293">
        <f t="shared" si="29"/>
        <v>0</v>
      </c>
      <c r="CG53" s="293">
        <f t="shared" ref="CG53:DF53" si="30">$I$53</f>
        <v>0</v>
      </c>
      <c r="CH53" s="293">
        <f t="shared" si="30"/>
        <v>0</v>
      </c>
      <c r="CI53" s="293">
        <f t="shared" si="30"/>
        <v>0</v>
      </c>
      <c r="CJ53" s="293">
        <f t="shared" si="30"/>
        <v>0</v>
      </c>
      <c r="CK53" s="293">
        <f t="shared" si="30"/>
        <v>0</v>
      </c>
      <c r="CL53" s="293">
        <f t="shared" si="30"/>
        <v>0</v>
      </c>
      <c r="CM53" s="293">
        <f t="shared" si="30"/>
        <v>0</v>
      </c>
      <c r="CN53" s="293">
        <f t="shared" si="30"/>
        <v>0</v>
      </c>
      <c r="CO53" s="293">
        <f t="shared" si="30"/>
        <v>0</v>
      </c>
      <c r="CP53" s="293">
        <f t="shared" si="30"/>
        <v>0</v>
      </c>
      <c r="CQ53" s="293">
        <f t="shared" si="30"/>
        <v>0</v>
      </c>
      <c r="CR53" s="293">
        <f t="shared" si="30"/>
        <v>0</v>
      </c>
      <c r="CS53" s="293">
        <f t="shared" si="30"/>
        <v>0</v>
      </c>
      <c r="CT53" s="293">
        <f t="shared" si="30"/>
        <v>0</v>
      </c>
      <c r="CU53" s="293">
        <f t="shared" si="30"/>
        <v>0</v>
      </c>
      <c r="CV53" s="293">
        <f t="shared" si="30"/>
        <v>0</v>
      </c>
      <c r="CW53" s="293">
        <f t="shared" si="30"/>
        <v>0</v>
      </c>
      <c r="CX53" s="293">
        <f t="shared" si="30"/>
        <v>0</v>
      </c>
      <c r="CY53" s="293">
        <f t="shared" si="30"/>
        <v>0</v>
      </c>
      <c r="CZ53" s="293">
        <f t="shared" si="30"/>
        <v>0</v>
      </c>
      <c r="DA53" s="293">
        <f t="shared" si="30"/>
        <v>0</v>
      </c>
      <c r="DB53" s="293">
        <f t="shared" si="30"/>
        <v>0</v>
      </c>
      <c r="DC53" s="293">
        <f t="shared" si="30"/>
        <v>0</v>
      </c>
      <c r="DD53" s="293">
        <f t="shared" si="30"/>
        <v>0</v>
      </c>
      <c r="DE53" s="293">
        <f t="shared" si="30"/>
        <v>0</v>
      </c>
      <c r="DF53" s="293">
        <f t="shared" si="30"/>
        <v>0</v>
      </c>
      <c r="DG53" s="92"/>
      <c r="DH53" s="92"/>
      <c r="DI53" s="308"/>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row>
    <row r="54" spans="1:137" ht="3.75" customHeight="1" x14ac:dyDescent="0.2">
      <c r="A54" s="57"/>
      <c r="B54" s="185"/>
      <c r="C54" s="440"/>
      <c r="D54" s="440"/>
      <c r="E54" s="440"/>
      <c r="F54" s="441"/>
      <c r="G54" s="90">
        <f>Location!L107</f>
        <v>0</v>
      </c>
      <c r="H54" s="60"/>
      <c r="I54" s="151"/>
      <c r="J54" s="181"/>
      <c r="K54" s="176"/>
      <c r="U54" s="176"/>
      <c r="AE54" s="176"/>
      <c r="AO54" s="176"/>
      <c r="AY54" s="176"/>
      <c r="BI54" s="176"/>
      <c r="BS54" s="176"/>
      <c r="CC54" s="176"/>
      <c r="CM54" s="176"/>
      <c r="CW54" s="176"/>
      <c r="DG54" s="92"/>
      <c r="DH54" s="92"/>
      <c r="DI54" s="308"/>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row>
    <row r="55" spans="1:137" s="88" customFormat="1" ht="20" customHeight="1" x14ac:dyDescent="0.2">
      <c r="A55" s="86"/>
      <c r="B55" s="87"/>
      <c r="C55" s="719"/>
      <c r="D55" s="719"/>
      <c r="E55" s="719"/>
      <c r="F55" s="179"/>
      <c r="G55" s="86"/>
      <c r="H55" s="182"/>
      <c r="I55" s="179"/>
      <c r="J55" s="87"/>
      <c r="K55" s="177"/>
      <c r="L55" s="587"/>
      <c r="M55" s="587"/>
      <c r="N55" s="587"/>
      <c r="O55" s="587"/>
      <c r="P55" s="587"/>
      <c r="Q55" s="587"/>
      <c r="R55" s="587"/>
      <c r="S55" s="587"/>
      <c r="T55" s="587"/>
      <c r="U55" s="177"/>
      <c r="V55" s="587"/>
      <c r="W55" s="587"/>
      <c r="X55" s="587"/>
      <c r="Y55" s="587"/>
      <c r="Z55" s="587"/>
      <c r="AA55" s="587"/>
      <c r="AB55" s="587"/>
      <c r="AC55" s="587"/>
      <c r="AD55" s="587"/>
      <c r="AE55" s="177"/>
      <c r="AF55" s="587"/>
      <c r="AG55" s="587"/>
      <c r="AH55" s="587"/>
      <c r="AI55" s="587"/>
      <c r="AJ55" s="587"/>
      <c r="AK55" s="587"/>
      <c r="AL55" s="587"/>
      <c r="AM55" s="587"/>
      <c r="AN55" s="587"/>
      <c r="AO55" s="177"/>
      <c r="AP55" s="587"/>
      <c r="AQ55" s="587"/>
      <c r="AR55" s="587"/>
      <c r="AS55" s="587"/>
      <c r="AT55" s="587"/>
      <c r="AU55" s="587"/>
      <c r="AV55" s="587"/>
      <c r="AW55" s="587"/>
      <c r="AX55" s="587"/>
      <c r="AY55" s="177"/>
      <c r="AZ55" s="587"/>
      <c r="BA55" s="587"/>
      <c r="BB55" s="587"/>
      <c r="BC55" s="587"/>
      <c r="BD55" s="587"/>
      <c r="BE55" s="587"/>
      <c r="BF55" s="587"/>
      <c r="BG55" s="587"/>
      <c r="BH55" s="587"/>
      <c r="BI55" s="177"/>
      <c r="BJ55" s="587"/>
      <c r="BK55" s="587"/>
      <c r="BL55" s="587"/>
      <c r="BM55" s="587"/>
      <c r="BN55" s="587"/>
      <c r="BO55" s="587"/>
      <c r="BP55" s="587"/>
      <c r="BQ55" s="587"/>
      <c r="BR55" s="587"/>
      <c r="BS55" s="177"/>
      <c r="BT55" s="587"/>
      <c r="BU55" s="587"/>
      <c r="BV55" s="587"/>
      <c r="BW55" s="587"/>
      <c r="BX55" s="587"/>
      <c r="BY55" s="587"/>
      <c r="BZ55" s="587"/>
      <c r="CA55" s="587"/>
      <c r="CB55" s="587"/>
      <c r="CC55" s="177"/>
      <c r="CD55" s="587"/>
      <c r="CE55" s="587"/>
      <c r="CF55" s="587"/>
      <c r="CG55" s="587"/>
      <c r="CH55" s="587"/>
      <c r="CI55" s="587"/>
      <c r="CJ55" s="587"/>
      <c r="CK55" s="587"/>
      <c r="CL55" s="587"/>
      <c r="CM55" s="177"/>
      <c r="CN55" s="587"/>
      <c r="CO55" s="587"/>
      <c r="CP55" s="587"/>
      <c r="CQ55" s="587"/>
      <c r="CR55" s="587"/>
      <c r="CS55" s="587"/>
      <c r="CT55" s="587"/>
      <c r="CU55" s="587"/>
      <c r="CV55" s="587"/>
      <c r="CW55" s="177"/>
      <c r="CX55" s="587"/>
      <c r="CY55" s="587"/>
      <c r="CZ55" s="587"/>
      <c r="DA55" s="587"/>
      <c r="DB55" s="587"/>
      <c r="DC55" s="587"/>
      <c r="DD55" s="587"/>
      <c r="DE55" s="587"/>
      <c r="DF55" s="587"/>
      <c r="DG55" s="177"/>
      <c r="DH55" s="92"/>
      <c r="DI55" s="308"/>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row>
    <row r="56" spans="1:137" ht="27" customHeight="1" x14ac:dyDescent="0.2">
      <c r="A56" s="57"/>
      <c r="B56" s="449"/>
      <c r="C56" s="691" t="s">
        <v>751</v>
      </c>
      <c r="D56" s="691"/>
      <c r="E56" s="691"/>
      <c r="F56" s="421" t="s">
        <v>246</v>
      </c>
      <c r="G56" s="57"/>
      <c r="H56" s="91">
        <f>H77*H58</f>
        <v>0</v>
      </c>
      <c r="I56" s="60"/>
      <c r="J56" s="181"/>
      <c r="K56" s="176"/>
      <c r="U56" s="176"/>
      <c r="AE56" s="176"/>
      <c r="AO56" s="176"/>
      <c r="AY56" s="176"/>
      <c r="BI56" s="176"/>
      <c r="BS56" s="176"/>
      <c r="CC56" s="176"/>
      <c r="CM56" s="176"/>
      <c r="CW56" s="176"/>
      <c r="DG56" s="92"/>
      <c r="DH56" s="92"/>
      <c r="DI56" s="308"/>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row>
    <row r="57" spans="1:137" ht="9" customHeight="1" x14ac:dyDescent="0.2">
      <c r="A57" s="57"/>
      <c r="B57" s="202"/>
      <c r="C57" s="694"/>
      <c r="D57" s="694"/>
      <c r="E57" s="695"/>
      <c r="F57" s="202"/>
      <c r="G57" s="57"/>
      <c r="H57" s="60"/>
      <c r="I57" s="66"/>
      <c r="J57" s="181"/>
      <c r="K57" s="176"/>
      <c r="U57" s="176"/>
      <c r="AE57" s="176"/>
      <c r="AO57" s="176"/>
      <c r="AY57" s="176"/>
      <c r="BI57" s="176"/>
      <c r="BS57" s="176"/>
      <c r="CC57" s="176"/>
      <c r="CM57" s="176"/>
      <c r="CW57" s="176"/>
      <c r="DG57" s="92"/>
      <c r="DH57" s="92"/>
      <c r="DI57" s="308"/>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row>
    <row r="58" spans="1:137" s="76" customFormat="1" ht="27.75" customHeight="1" thickBot="1" x14ac:dyDescent="0.25">
      <c r="A58" s="58"/>
      <c r="B58" s="569"/>
      <c r="C58" s="692" t="s">
        <v>752</v>
      </c>
      <c r="D58" s="692"/>
      <c r="E58" s="692"/>
      <c r="F58" s="406">
        <v>300</v>
      </c>
      <c r="G58" s="58"/>
      <c r="H58" s="66">
        <f>I58</f>
        <v>0</v>
      </c>
      <c r="I58" s="89">
        <f>I59</f>
        <v>0</v>
      </c>
      <c r="J58" s="179"/>
      <c r="K58" s="178"/>
      <c r="M58" s="59"/>
      <c r="N58" s="59"/>
      <c r="O58" s="59"/>
      <c r="U58" s="248"/>
      <c r="W58" s="59"/>
      <c r="X58" s="59"/>
      <c r="Y58" s="59"/>
      <c r="AE58" s="248"/>
      <c r="AG58" s="59"/>
      <c r="AH58" s="59"/>
      <c r="AI58" s="59"/>
      <c r="AO58" s="248"/>
      <c r="AQ58" s="59"/>
      <c r="AR58" s="59"/>
      <c r="AS58" s="59"/>
      <c r="AY58" s="248"/>
      <c r="BA58" s="59"/>
      <c r="BB58" s="59"/>
      <c r="BC58" s="59"/>
      <c r="BI58" s="248"/>
      <c r="BK58" s="59"/>
      <c r="BL58" s="59"/>
      <c r="BM58" s="59"/>
      <c r="BS58" s="248"/>
      <c r="BU58" s="59"/>
      <c r="BV58" s="59"/>
      <c r="BW58" s="59"/>
      <c r="CC58" s="248"/>
      <c r="CE58" s="59"/>
      <c r="CF58" s="59"/>
      <c r="CG58" s="59"/>
      <c r="CM58" s="248"/>
      <c r="CO58" s="59"/>
      <c r="CP58" s="59"/>
      <c r="CQ58" s="59"/>
      <c r="CW58" s="248"/>
      <c r="CY58" s="59"/>
      <c r="CZ58" s="59"/>
      <c r="DA58" s="59"/>
      <c r="DG58" s="245"/>
      <c r="DH58" s="92"/>
      <c r="DI58" s="308"/>
      <c r="DJ58" s="245"/>
      <c r="DK58" s="245"/>
      <c r="DL58" s="245"/>
      <c r="DM58" s="245"/>
      <c r="DN58" s="245"/>
      <c r="DO58" s="245"/>
      <c r="DP58" s="245"/>
      <c r="DQ58" s="245"/>
      <c r="DR58" s="245"/>
      <c r="DS58" s="245"/>
      <c r="DT58" s="245"/>
      <c r="DU58" s="245"/>
      <c r="DV58" s="245"/>
      <c r="DW58" s="245"/>
      <c r="DX58" s="245"/>
      <c r="DY58" s="245"/>
      <c r="DZ58" s="245"/>
      <c r="EA58" s="245"/>
      <c r="EB58" s="245"/>
      <c r="EC58" s="245"/>
      <c r="ED58" s="245"/>
      <c r="EE58" s="245"/>
      <c r="EF58" s="245"/>
      <c r="EG58" s="245"/>
    </row>
    <row r="59" spans="1:137" s="76" customFormat="1" ht="27.75" customHeight="1" thickBot="1" x14ac:dyDescent="0.25">
      <c r="A59" s="58"/>
      <c r="B59" s="569"/>
      <c r="C59" s="690" t="s">
        <v>753</v>
      </c>
      <c r="D59" s="690"/>
      <c r="E59" s="690"/>
      <c r="F59" s="407">
        <v>200</v>
      </c>
      <c r="G59" s="58"/>
      <c r="H59" s="66"/>
      <c r="I59" s="263">
        <f>IFERROR(AVERAGEIF(K59:DF59,"&lt;&gt;0"),0)</f>
        <v>0</v>
      </c>
      <c r="J59" s="179"/>
      <c r="K59" s="252">
        <v>0</v>
      </c>
      <c r="L59" s="252">
        <v>0</v>
      </c>
      <c r="M59" s="252">
        <v>0</v>
      </c>
      <c r="N59" s="252">
        <v>0</v>
      </c>
      <c r="O59" s="252">
        <v>0</v>
      </c>
      <c r="P59" s="252">
        <v>0</v>
      </c>
      <c r="Q59" s="252">
        <v>0</v>
      </c>
      <c r="R59" s="252">
        <v>0</v>
      </c>
      <c r="S59" s="252">
        <v>0</v>
      </c>
      <c r="T59" s="252">
        <v>0</v>
      </c>
      <c r="U59" s="252">
        <v>0</v>
      </c>
      <c r="V59" s="252">
        <v>0</v>
      </c>
      <c r="W59" s="252">
        <v>0</v>
      </c>
      <c r="X59" s="252">
        <v>0</v>
      </c>
      <c r="Y59" s="252">
        <v>0</v>
      </c>
      <c r="Z59" s="252">
        <v>0</v>
      </c>
      <c r="AA59" s="252">
        <v>0</v>
      </c>
      <c r="AB59" s="252">
        <v>0</v>
      </c>
      <c r="AC59" s="252">
        <v>0</v>
      </c>
      <c r="AD59" s="252">
        <v>0</v>
      </c>
      <c r="AE59" s="252">
        <v>0</v>
      </c>
      <c r="AF59" s="252">
        <v>0</v>
      </c>
      <c r="AG59" s="252">
        <v>0</v>
      </c>
      <c r="AH59" s="252">
        <v>0</v>
      </c>
      <c r="AI59" s="252">
        <v>0</v>
      </c>
      <c r="AJ59" s="252">
        <v>0</v>
      </c>
      <c r="AK59" s="252">
        <v>0</v>
      </c>
      <c r="AL59" s="252">
        <v>0</v>
      </c>
      <c r="AM59" s="252">
        <v>0</v>
      </c>
      <c r="AN59" s="252">
        <v>0</v>
      </c>
      <c r="AO59" s="252">
        <v>0</v>
      </c>
      <c r="AP59" s="252">
        <v>0</v>
      </c>
      <c r="AQ59" s="252">
        <v>0</v>
      </c>
      <c r="AR59" s="252">
        <v>0</v>
      </c>
      <c r="AS59" s="252">
        <v>0</v>
      </c>
      <c r="AT59" s="252">
        <v>0</v>
      </c>
      <c r="AU59" s="252">
        <v>0</v>
      </c>
      <c r="AV59" s="252">
        <v>0</v>
      </c>
      <c r="AW59" s="252">
        <v>0</v>
      </c>
      <c r="AX59" s="252">
        <v>0</v>
      </c>
      <c r="AY59" s="252">
        <v>0</v>
      </c>
      <c r="AZ59" s="252">
        <v>0</v>
      </c>
      <c r="BA59" s="252">
        <v>0</v>
      </c>
      <c r="BB59" s="252">
        <v>0</v>
      </c>
      <c r="BC59" s="252">
        <v>0</v>
      </c>
      <c r="BD59" s="252">
        <v>0</v>
      </c>
      <c r="BE59" s="252">
        <v>0</v>
      </c>
      <c r="BF59" s="252">
        <v>0</v>
      </c>
      <c r="BG59" s="252">
        <v>0</v>
      </c>
      <c r="BH59" s="252">
        <v>0</v>
      </c>
      <c r="BI59" s="252">
        <v>0</v>
      </c>
      <c r="BJ59" s="252">
        <v>0</v>
      </c>
      <c r="BK59" s="252">
        <v>0</v>
      </c>
      <c r="BL59" s="252">
        <v>0</v>
      </c>
      <c r="BM59" s="252">
        <v>0</v>
      </c>
      <c r="BN59" s="252">
        <v>0</v>
      </c>
      <c r="BO59" s="252">
        <v>0</v>
      </c>
      <c r="BP59" s="252">
        <v>0</v>
      </c>
      <c r="BQ59" s="252">
        <v>0</v>
      </c>
      <c r="BR59" s="252">
        <v>0</v>
      </c>
      <c r="BS59" s="252">
        <v>0</v>
      </c>
      <c r="BT59" s="252">
        <v>0</v>
      </c>
      <c r="BU59" s="252">
        <v>0</v>
      </c>
      <c r="BV59" s="252">
        <v>0</v>
      </c>
      <c r="BW59" s="252">
        <v>0</v>
      </c>
      <c r="BX59" s="252">
        <v>0</v>
      </c>
      <c r="BY59" s="252">
        <v>0</v>
      </c>
      <c r="BZ59" s="252">
        <v>0</v>
      </c>
      <c r="CA59" s="252">
        <v>0</v>
      </c>
      <c r="CB59" s="252">
        <v>0</v>
      </c>
      <c r="CC59" s="252">
        <v>0</v>
      </c>
      <c r="CD59" s="252">
        <v>0</v>
      </c>
      <c r="CE59" s="252">
        <v>0</v>
      </c>
      <c r="CF59" s="252">
        <v>0</v>
      </c>
      <c r="CG59" s="252">
        <v>0</v>
      </c>
      <c r="CH59" s="252">
        <v>0</v>
      </c>
      <c r="CI59" s="252">
        <v>0</v>
      </c>
      <c r="CJ59" s="252">
        <v>0</v>
      </c>
      <c r="CK59" s="252">
        <v>0</v>
      </c>
      <c r="CL59" s="252">
        <v>0</v>
      </c>
      <c r="CM59" s="252">
        <v>0</v>
      </c>
      <c r="CN59" s="252">
        <v>0</v>
      </c>
      <c r="CO59" s="252">
        <v>0</v>
      </c>
      <c r="CP59" s="252">
        <v>0</v>
      </c>
      <c r="CQ59" s="252">
        <v>0</v>
      </c>
      <c r="CR59" s="252">
        <v>0</v>
      </c>
      <c r="CS59" s="252">
        <v>0</v>
      </c>
      <c r="CT59" s="252">
        <v>0</v>
      </c>
      <c r="CU59" s="252">
        <v>0</v>
      </c>
      <c r="CV59" s="252">
        <v>0</v>
      </c>
      <c r="CW59" s="252">
        <v>0</v>
      </c>
      <c r="CX59" s="252">
        <v>0</v>
      </c>
      <c r="CY59" s="252">
        <v>0</v>
      </c>
      <c r="CZ59" s="252">
        <v>0</v>
      </c>
      <c r="DA59" s="252">
        <v>0</v>
      </c>
      <c r="DB59" s="252">
        <v>0</v>
      </c>
      <c r="DC59" s="252">
        <v>0</v>
      </c>
      <c r="DD59" s="252">
        <v>0</v>
      </c>
      <c r="DE59" s="252">
        <v>0</v>
      </c>
      <c r="DF59" s="252">
        <v>0</v>
      </c>
      <c r="DG59" s="245"/>
      <c r="DH59" s="92"/>
      <c r="DI59" s="308"/>
      <c r="DJ59" s="245"/>
      <c r="DK59" s="245"/>
      <c r="DL59" s="245"/>
      <c r="DM59" s="245"/>
      <c r="DN59" s="245"/>
      <c r="DO59" s="245"/>
      <c r="DP59" s="245"/>
      <c r="DQ59" s="245"/>
      <c r="DR59" s="245"/>
      <c r="DS59" s="245"/>
      <c r="DT59" s="245"/>
      <c r="DU59" s="245"/>
      <c r="DV59" s="245"/>
      <c r="DW59" s="245"/>
      <c r="DX59" s="245"/>
      <c r="DY59" s="245"/>
      <c r="DZ59" s="245"/>
      <c r="EA59" s="245"/>
      <c r="EB59" s="245"/>
      <c r="EC59" s="245"/>
      <c r="ED59" s="245"/>
      <c r="EE59" s="245"/>
      <c r="EF59" s="245"/>
      <c r="EG59" s="245"/>
    </row>
    <row r="60" spans="1:137" s="76" customFormat="1" ht="27.75" customHeight="1" x14ac:dyDescent="0.2">
      <c r="A60" s="58"/>
      <c r="B60" s="569"/>
      <c r="C60" s="688" t="s">
        <v>754</v>
      </c>
      <c r="D60" s="688"/>
      <c r="E60" s="688"/>
      <c r="F60" s="407">
        <v>100</v>
      </c>
      <c r="G60" s="58"/>
      <c r="H60" s="66"/>
      <c r="I60" s="66"/>
      <c r="J60" s="179"/>
      <c r="K60" s="178"/>
      <c r="M60" s="88"/>
      <c r="N60" s="88"/>
      <c r="O60" s="88"/>
      <c r="U60" s="248"/>
      <c r="W60" s="88"/>
      <c r="X60" s="88"/>
      <c r="Y60" s="88"/>
      <c r="AE60" s="248"/>
      <c r="AG60" s="88"/>
      <c r="AH60" s="88"/>
      <c r="AI60" s="88"/>
      <c r="AO60" s="248"/>
      <c r="AQ60" s="88"/>
      <c r="AR60" s="88"/>
      <c r="AS60" s="88"/>
      <c r="AY60" s="248"/>
      <c r="BA60" s="88"/>
      <c r="BB60" s="88"/>
      <c r="BC60" s="88"/>
      <c r="BI60" s="248"/>
      <c r="BK60" s="88"/>
      <c r="BL60" s="88"/>
      <c r="BM60" s="88"/>
      <c r="BS60" s="248"/>
      <c r="BU60" s="88"/>
      <c r="BV60" s="88"/>
      <c r="BW60" s="88"/>
      <c r="CC60" s="248"/>
      <c r="CE60" s="88"/>
      <c r="CF60" s="88"/>
      <c r="CG60" s="88"/>
      <c r="CM60" s="248"/>
      <c r="CO60" s="88"/>
      <c r="CP60" s="88"/>
      <c r="CQ60" s="88"/>
      <c r="CW60" s="248"/>
      <c r="CY60" s="88"/>
      <c r="CZ60" s="88"/>
      <c r="DA60" s="88"/>
      <c r="DG60" s="245"/>
      <c r="DH60" s="92"/>
      <c r="DI60" s="308"/>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row>
    <row r="61" spans="1:137" s="76" customFormat="1" ht="30" customHeight="1" x14ac:dyDescent="0.2">
      <c r="A61" s="58"/>
      <c r="B61" s="569"/>
      <c r="C61" s="570"/>
      <c r="D61" s="570"/>
      <c r="E61" s="570"/>
      <c r="F61" s="575">
        <v>0</v>
      </c>
      <c r="G61" s="58"/>
      <c r="H61" s="569"/>
      <c r="I61" s="569"/>
      <c r="J61" s="569"/>
      <c r="K61" s="248"/>
      <c r="M61" s="88"/>
      <c r="N61" s="88"/>
      <c r="O61" s="88"/>
      <c r="U61" s="248"/>
      <c r="W61" s="88"/>
      <c r="X61" s="88"/>
      <c r="Y61" s="88"/>
      <c r="AE61" s="248"/>
      <c r="AG61" s="88"/>
      <c r="AH61" s="88"/>
      <c r="AI61" s="88"/>
      <c r="AO61" s="248"/>
      <c r="AQ61" s="88"/>
      <c r="AR61" s="88"/>
      <c r="AS61" s="88"/>
      <c r="AY61" s="248"/>
      <c r="BA61" s="88"/>
      <c r="BB61" s="88"/>
      <c r="BC61" s="88"/>
      <c r="BI61" s="248"/>
      <c r="BK61" s="88"/>
      <c r="BL61" s="88"/>
      <c r="BM61" s="88"/>
      <c r="BS61" s="248"/>
      <c r="BU61" s="88"/>
      <c r="BV61" s="88"/>
      <c r="BW61" s="88"/>
      <c r="CC61" s="248"/>
      <c r="CE61" s="88"/>
      <c r="CF61" s="88"/>
      <c r="CG61" s="88"/>
      <c r="CM61" s="248"/>
      <c r="CO61" s="88"/>
      <c r="CP61" s="88"/>
      <c r="CQ61" s="88"/>
      <c r="CW61" s="248"/>
      <c r="CY61" s="88"/>
      <c r="CZ61" s="88"/>
      <c r="DA61" s="88"/>
      <c r="DG61" s="245"/>
      <c r="DH61" s="92"/>
      <c r="DI61" s="308"/>
      <c r="DJ61" s="245"/>
      <c r="DK61" s="245"/>
      <c r="DL61" s="245"/>
      <c r="DM61" s="245"/>
      <c r="DN61" s="245"/>
      <c r="DO61" s="245"/>
      <c r="DP61" s="245"/>
      <c r="DQ61" s="245"/>
      <c r="DR61" s="245"/>
      <c r="DS61" s="245"/>
      <c r="DT61" s="245"/>
      <c r="DU61" s="245"/>
      <c r="DV61" s="245"/>
      <c r="DW61" s="245"/>
      <c r="DX61" s="245"/>
      <c r="DY61" s="245"/>
      <c r="DZ61" s="245"/>
      <c r="EA61" s="245"/>
      <c r="EB61" s="245"/>
      <c r="EC61" s="245"/>
      <c r="ED61" s="245"/>
      <c r="EE61" s="245"/>
      <c r="EF61" s="245"/>
      <c r="EG61" s="245"/>
    </row>
    <row r="62" spans="1:137" ht="27" customHeight="1" x14ac:dyDescent="0.35">
      <c r="A62" s="57"/>
      <c r="B62" s="403"/>
      <c r="C62" s="681" t="s">
        <v>57</v>
      </c>
      <c r="D62" s="681"/>
      <c r="E62" s="681"/>
      <c r="F62" s="434">
        <f>IFERROR(G80,0)</f>
        <v>0</v>
      </c>
      <c r="G62" s="92"/>
      <c r="H62" s="92"/>
      <c r="I62" s="245"/>
      <c r="J62" s="57"/>
      <c r="K62" s="282">
        <f t="shared" ref="K62:AP62" si="31">IF(AND(K9=0),0,IF(AND(K15=0),0,K81))</f>
        <v>0</v>
      </c>
      <c r="L62" s="282">
        <f t="shared" si="31"/>
        <v>0</v>
      </c>
      <c r="M62" s="282">
        <f t="shared" si="31"/>
        <v>0</v>
      </c>
      <c r="N62" s="282">
        <f t="shared" si="31"/>
        <v>0</v>
      </c>
      <c r="O62" s="282">
        <f t="shared" si="31"/>
        <v>0</v>
      </c>
      <c r="P62" s="282">
        <f t="shared" si="31"/>
        <v>0</v>
      </c>
      <c r="Q62" s="282">
        <f t="shared" si="31"/>
        <v>0</v>
      </c>
      <c r="R62" s="282">
        <f t="shared" si="31"/>
        <v>0</v>
      </c>
      <c r="S62" s="282">
        <f t="shared" si="31"/>
        <v>0</v>
      </c>
      <c r="T62" s="282">
        <f t="shared" si="31"/>
        <v>0</v>
      </c>
      <c r="U62" s="282">
        <f t="shared" si="31"/>
        <v>0</v>
      </c>
      <c r="V62" s="282">
        <f t="shared" si="31"/>
        <v>0</v>
      </c>
      <c r="W62" s="282">
        <f t="shared" si="31"/>
        <v>0</v>
      </c>
      <c r="X62" s="282">
        <f t="shared" si="31"/>
        <v>0</v>
      </c>
      <c r="Y62" s="282">
        <f t="shared" si="31"/>
        <v>0</v>
      </c>
      <c r="Z62" s="282">
        <f t="shared" si="31"/>
        <v>0</v>
      </c>
      <c r="AA62" s="282">
        <f t="shared" si="31"/>
        <v>0</v>
      </c>
      <c r="AB62" s="282">
        <f t="shared" si="31"/>
        <v>0</v>
      </c>
      <c r="AC62" s="282">
        <f t="shared" si="31"/>
        <v>0</v>
      </c>
      <c r="AD62" s="282">
        <f t="shared" si="31"/>
        <v>0</v>
      </c>
      <c r="AE62" s="282">
        <f t="shared" si="31"/>
        <v>0</v>
      </c>
      <c r="AF62" s="282">
        <f t="shared" si="31"/>
        <v>0</v>
      </c>
      <c r="AG62" s="282">
        <f t="shared" si="31"/>
        <v>0</v>
      </c>
      <c r="AH62" s="282">
        <f t="shared" si="31"/>
        <v>0</v>
      </c>
      <c r="AI62" s="282">
        <f t="shared" si="31"/>
        <v>0</v>
      </c>
      <c r="AJ62" s="282">
        <f t="shared" si="31"/>
        <v>0</v>
      </c>
      <c r="AK62" s="282">
        <f t="shared" si="31"/>
        <v>0</v>
      </c>
      <c r="AL62" s="282">
        <f t="shared" si="31"/>
        <v>0</v>
      </c>
      <c r="AM62" s="282">
        <f t="shared" si="31"/>
        <v>0</v>
      </c>
      <c r="AN62" s="282">
        <f t="shared" si="31"/>
        <v>0</v>
      </c>
      <c r="AO62" s="282">
        <f t="shared" si="31"/>
        <v>0</v>
      </c>
      <c r="AP62" s="282">
        <f t="shared" si="31"/>
        <v>0</v>
      </c>
      <c r="AQ62" s="282">
        <f t="shared" ref="AQ62:BV62" si="32">IF(AND(AQ9=0),0,IF(AND(AQ15=0),0,AQ81))</f>
        <v>0</v>
      </c>
      <c r="AR62" s="282">
        <f t="shared" si="32"/>
        <v>0</v>
      </c>
      <c r="AS62" s="282">
        <f t="shared" si="32"/>
        <v>0</v>
      </c>
      <c r="AT62" s="282">
        <f t="shared" si="32"/>
        <v>0</v>
      </c>
      <c r="AU62" s="282">
        <f t="shared" si="32"/>
        <v>0</v>
      </c>
      <c r="AV62" s="282">
        <f t="shared" si="32"/>
        <v>0</v>
      </c>
      <c r="AW62" s="282">
        <f t="shared" si="32"/>
        <v>0</v>
      </c>
      <c r="AX62" s="282">
        <f t="shared" si="32"/>
        <v>0</v>
      </c>
      <c r="AY62" s="282">
        <f t="shared" si="32"/>
        <v>0</v>
      </c>
      <c r="AZ62" s="282">
        <f t="shared" si="32"/>
        <v>0</v>
      </c>
      <c r="BA62" s="282">
        <f t="shared" si="32"/>
        <v>0</v>
      </c>
      <c r="BB62" s="282">
        <f t="shared" si="32"/>
        <v>0</v>
      </c>
      <c r="BC62" s="282">
        <f t="shared" si="32"/>
        <v>0</v>
      </c>
      <c r="BD62" s="282">
        <f t="shared" si="32"/>
        <v>0</v>
      </c>
      <c r="BE62" s="282">
        <f t="shared" si="32"/>
        <v>0</v>
      </c>
      <c r="BF62" s="282">
        <f t="shared" si="32"/>
        <v>0</v>
      </c>
      <c r="BG62" s="282">
        <f t="shared" si="32"/>
        <v>0</v>
      </c>
      <c r="BH62" s="282">
        <f t="shared" si="32"/>
        <v>0</v>
      </c>
      <c r="BI62" s="282">
        <f t="shared" si="32"/>
        <v>0</v>
      </c>
      <c r="BJ62" s="282">
        <f t="shared" si="32"/>
        <v>0</v>
      </c>
      <c r="BK62" s="282">
        <f t="shared" si="32"/>
        <v>0</v>
      </c>
      <c r="BL62" s="282">
        <f t="shared" si="32"/>
        <v>0</v>
      </c>
      <c r="BM62" s="282">
        <f t="shared" si="32"/>
        <v>0</v>
      </c>
      <c r="BN62" s="282">
        <f t="shared" si="32"/>
        <v>0</v>
      </c>
      <c r="BO62" s="282">
        <f t="shared" si="32"/>
        <v>0</v>
      </c>
      <c r="BP62" s="282">
        <f t="shared" si="32"/>
        <v>0</v>
      </c>
      <c r="BQ62" s="282">
        <f t="shared" si="32"/>
        <v>0</v>
      </c>
      <c r="BR62" s="282">
        <f t="shared" si="32"/>
        <v>0</v>
      </c>
      <c r="BS62" s="282">
        <f t="shared" si="32"/>
        <v>0</v>
      </c>
      <c r="BT62" s="282">
        <f t="shared" si="32"/>
        <v>0</v>
      </c>
      <c r="BU62" s="282">
        <f t="shared" si="32"/>
        <v>0</v>
      </c>
      <c r="BV62" s="282">
        <f t="shared" si="32"/>
        <v>0</v>
      </c>
      <c r="BW62" s="282">
        <f t="shared" ref="BW62:DF62" si="33">IF(AND(BW9=0),0,IF(AND(BW15=0),0,BW81))</f>
        <v>0</v>
      </c>
      <c r="BX62" s="282">
        <f t="shared" si="33"/>
        <v>0</v>
      </c>
      <c r="BY62" s="282">
        <f t="shared" si="33"/>
        <v>0</v>
      </c>
      <c r="BZ62" s="282">
        <f t="shared" si="33"/>
        <v>0</v>
      </c>
      <c r="CA62" s="282">
        <f t="shared" si="33"/>
        <v>0</v>
      </c>
      <c r="CB62" s="282">
        <f t="shared" si="33"/>
        <v>0</v>
      </c>
      <c r="CC62" s="282">
        <f t="shared" si="33"/>
        <v>0</v>
      </c>
      <c r="CD62" s="282">
        <f t="shared" si="33"/>
        <v>0</v>
      </c>
      <c r="CE62" s="282">
        <f t="shared" si="33"/>
        <v>0</v>
      </c>
      <c r="CF62" s="282">
        <f t="shared" si="33"/>
        <v>0</v>
      </c>
      <c r="CG62" s="282">
        <f t="shared" si="33"/>
        <v>0</v>
      </c>
      <c r="CH62" s="282">
        <f t="shared" si="33"/>
        <v>0</v>
      </c>
      <c r="CI62" s="282">
        <f t="shared" si="33"/>
        <v>0</v>
      </c>
      <c r="CJ62" s="282">
        <f t="shared" si="33"/>
        <v>0</v>
      </c>
      <c r="CK62" s="282">
        <f t="shared" si="33"/>
        <v>0</v>
      </c>
      <c r="CL62" s="282">
        <f t="shared" si="33"/>
        <v>0</v>
      </c>
      <c r="CM62" s="282">
        <f t="shared" si="33"/>
        <v>0</v>
      </c>
      <c r="CN62" s="282">
        <f t="shared" si="33"/>
        <v>0</v>
      </c>
      <c r="CO62" s="282">
        <f t="shared" si="33"/>
        <v>0</v>
      </c>
      <c r="CP62" s="282">
        <f t="shared" si="33"/>
        <v>0</v>
      </c>
      <c r="CQ62" s="282">
        <f t="shared" si="33"/>
        <v>0</v>
      </c>
      <c r="CR62" s="282">
        <f t="shared" si="33"/>
        <v>0</v>
      </c>
      <c r="CS62" s="282">
        <f t="shared" si="33"/>
        <v>0</v>
      </c>
      <c r="CT62" s="282">
        <f t="shared" si="33"/>
        <v>0</v>
      </c>
      <c r="CU62" s="282">
        <f t="shared" si="33"/>
        <v>0</v>
      </c>
      <c r="CV62" s="282">
        <f t="shared" si="33"/>
        <v>0</v>
      </c>
      <c r="CW62" s="282">
        <f t="shared" si="33"/>
        <v>0</v>
      </c>
      <c r="CX62" s="282">
        <f t="shared" si="33"/>
        <v>0</v>
      </c>
      <c r="CY62" s="282">
        <f t="shared" si="33"/>
        <v>0</v>
      </c>
      <c r="CZ62" s="282">
        <f t="shared" si="33"/>
        <v>0</v>
      </c>
      <c r="DA62" s="282">
        <f t="shared" si="33"/>
        <v>0</v>
      </c>
      <c r="DB62" s="282">
        <f t="shared" si="33"/>
        <v>0</v>
      </c>
      <c r="DC62" s="282">
        <f t="shared" si="33"/>
        <v>0</v>
      </c>
      <c r="DD62" s="282">
        <f t="shared" si="33"/>
        <v>0</v>
      </c>
      <c r="DE62" s="282">
        <f t="shared" si="33"/>
        <v>0</v>
      </c>
      <c r="DF62" s="282">
        <f t="shared" si="33"/>
        <v>0</v>
      </c>
      <c r="DG62" s="92"/>
      <c r="DH62" s="92"/>
      <c r="DI62" s="308"/>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row>
    <row r="63" spans="1:137" s="175" customFormat="1" ht="27" customHeight="1" x14ac:dyDescent="0.35">
      <c r="A63" s="57"/>
      <c r="B63" s="294"/>
      <c r="C63" s="294"/>
      <c r="D63" s="294"/>
      <c r="E63" s="294"/>
      <c r="F63" s="295"/>
      <c r="G63" s="60"/>
      <c r="H63" s="60"/>
      <c r="I63" s="66"/>
      <c r="J63" s="57"/>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c r="CA63" s="296"/>
      <c r="CB63" s="296"/>
      <c r="CC63" s="296"/>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92"/>
      <c r="DH63" s="92"/>
      <c r="DI63" s="308"/>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row>
    <row r="64" spans="1:137" ht="60" customHeight="1" x14ac:dyDescent="0.2">
      <c r="A64" s="57"/>
      <c r="B64" s="682"/>
      <c r="C64" s="682"/>
      <c r="D64" s="435"/>
      <c r="E64" s="436" t="s">
        <v>55</v>
      </c>
      <c r="F64" s="437" t="s">
        <v>235</v>
      </c>
      <c r="G64" s="438"/>
      <c r="H64" s="438"/>
      <c r="I64" s="437" t="s">
        <v>264</v>
      </c>
      <c r="J64" s="57"/>
      <c r="K64" s="678" t="s">
        <v>415</v>
      </c>
      <c r="L64" s="678"/>
      <c r="M64" s="678"/>
      <c r="N64" s="678"/>
      <c r="O64" s="678"/>
      <c r="P64" s="678"/>
      <c r="Q64" s="678"/>
      <c r="R64" s="678"/>
      <c r="S64" s="678"/>
      <c r="T64" s="678"/>
      <c r="U64" s="678" t="s">
        <v>415</v>
      </c>
      <c r="V64" s="678"/>
      <c r="W64" s="678"/>
      <c r="X64" s="678"/>
      <c r="Y64" s="678"/>
      <c r="Z64" s="678"/>
      <c r="AA64" s="678"/>
      <c r="AB64" s="678"/>
      <c r="AC64" s="678"/>
      <c r="AD64" s="678"/>
      <c r="AE64" s="678" t="s">
        <v>415</v>
      </c>
      <c r="AF64" s="678"/>
      <c r="AG64" s="678"/>
      <c r="AH64" s="678"/>
      <c r="AI64" s="678"/>
      <c r="AJ64" s="678"/>
      <c r="AK64" s="678"/>
      <c r="AL64" s="678"/>
      <c r="AM64" s="678"/>
      <c r="AN64" s="678"/>
      <c r="AO64" s="678" t="s">
        <v>415</v>
      </c>
      <c r="AP64" s="678"/>
      <c r="AQ64" s="678"/>
      <c r="AR64" s="678"/>
      <c r="AS64" s="678"/>
      <c r="AT64" s="678"/>
      <c r="AU64" s="678"/>
      <c r="AV64" s="678"/>
      <c r="AW64" s="678"/>
      <c r="AX64" s="678"/>
      <c r="AY64" s="678" t="s">
        <v>415</v>
      </c>
      <c r="AZ64" s="678"/>
      <c r="BA64" s="678"/>
      <c r="BB64" s="678"/>
      <c r="BC64" s="678"/>
      <c r="BD64" s="678"/>
      <c r="BE64" s="678"/>
      <c r="BF64" s="678"/>
      <c r="BG64" s="678"/>
      <c r="BH64" s="678"/>
      <c r="BI64" s="678" t="s">
        <v>415</v>
      </c>
      <c r="BJ64" s="678"/>
      <c r="BK64" s="678"/>
      <c r="BL64" s="678"/>
      <c r="BM64" s="678"/>
      <c r="BN64" s="678"/>
      <c r="BO64" s="678"/>
      <c r="BP64" s="678"/>
      <c r="BQ64" s="678"/>
      <c r="BR64" s="678"/>
      <c r="BS64" s="678" t="s">
        <v>415</v>
      </c>
      <c r="BT64" s="678"/>
      <c r="BU64" s="678"/>
      <c r="BV64" s="678"/>
      <c r="BW64" s="678"/>
      <c r="BX64" s="678"/>
      <c r="BY64" s="678"/>
      <c r="BZ64" s="678"/>
      <c r="CA64" s="678"/>
      <c r="CB64" s="678"/>
      <c r="CC64" s="678" t="s">
        <v>415</v>
      </c>
      <c r="CD64" s="678"/>
      <c r="CE64" s="678"/>
      <c r="CF64" s="678"/>
      <c r="CG64" s="678"/>
      <c r="CH64" s="678"/>
      <c r="CI64" s="678"/>
      <c r="CJ64" s="678"/>
      <c r="CK64" s="678"/>
      <c r="CL64" s="678"/>
      <c r="CM64" s="678" t="s">
        <v>415</v>
      </c>
      <c r="CN64" s="678"/>
      <c r="CO64" s="678"/>
      <c r="CP64" s="678"/>
      <c r="CQ64" s="678"/>
      <c r="CR64" s="678"/>
      <c r="CS64" s="678"/>
      <c r="CT64" s="678"/>
      <c r="CU64" s="678"/>
      <c r="CV64" s="678"/>
      <c r="CW64" s="678" t="s">
        <v>415</v>
      </c>
      <c r="CX64" s="678"/>
      <c r="CY64" s="678"/>
      <c r="CZ64" s="678"/>
      <c r="DA64" s="678"/>
      <c r="DB64" s="678"/>
      <c r="DC64" s="678"/>
      <c r="DD64" s="678"/>
      <c r="DE64" s="678"/>
      <c r="DF64" s="678"/>
      <c r="DG64" s="92"/>
      <c r="DH64" s="92"/>
      <c r="DI64" s="308"/>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row>
    <row r="65" spans="1:137" ht="27.75" customHeight="1" x14ac:dyDescent="0.25">
      <c r="A65" s="57"/>
      <c r="B65" s="57"/>
      <c r="C65" s="394" t="str">
        <f>Weighting!C28</f>
        <v>HW 1.0</v>
      </c>
      <c r="D65" s="722" t="str">
        <f>Weighting!D28</f>
        <v>INDOOR AIR QUALITY - VENTILATION*</v>
      </c>
      <c r="E65" s="722"/>
      <c r="F65" s="67">
        <f>Weighting!F28*H65</f>
        <v>400</v>
      </c>
      <c r="G65" s="68"/>
      <c r="H65" s="68">
        <f>Weighting!G28</f>
        <v>4</v>
      </c>
      <c r="I65" s="69">
        <f>H6</f>
        <v>0</v>
      </c>
      <c r="J65" s="57"/>
      <c r="K65" s="69">
        <f t="shared" ref="K65:AP65" si="34">K6</f>
        <v>0</v>
      </c>
      <c r="L65" s="69">
        <f t="shared" si="34"/>
        <v>0</v>
      </c>
      <c r="M65" s="69">
        <f t="shared" si="34"/>
        <v>0</v>
      </c>
      <c r="N65" s="69">
        <f t="shared" si="34"/>
        <v>0</v>
      </c>
      <c r="O65" s="69">
        <f t="shared" si="34"/>
        <v>0</v>
      </c>
      <c r="P65" s="69">
        <f t="shared" si="34"/>
        <v>0</v>
      </c>
      <c r="Q65" s="69">
        <f t="shared" si="34"/>
        <v>0</v>
      </c>
      <c r="R65" s="69">
        <f t="shared" si="34"/>
        <v>0</v>
      </c>
      <c r="S65" s="69">
        <f t="shared" si="34"/>
        <v>0</v>
      </c>
      <c r="T65" s="69">
        <f t="shared" si="34"/>
        <v>0</v>
      </c>
      <c r="U65" s="69">
        <f t="shared" si="34"/>
        <v>0</v>
      </c>
      <c r="V65" s="69">
        <f t="shared" si="34"/>
        <v>0</v>
      </c>
      <c r="W65" s="69">
        <f t="shared" si="34"/>
        <v>0</v>
      </c>
      <c r="X65" s="69">
        <f t="shared" si="34"/>
        <v>0</v>
      </c>
      <c r="Y65" s="69">
        <f t="shared" si="34"/>
        <v>0</v>
      </c>
      <c r="Z65" s="69">
        <f t="shared" si="34"/>
        <v>0</v>
      </c>
      <c r="AA65" s="69">
        <f t="shared" si="34"/>
        <v>0</v>
      </c>
      <c r="AB65" s="69">
        <f t="shared" si="34"/>
        <v>0</v>
      </c>
      <c r="AC65" s="69">
        <f t="shared" si="34"/>
        <v>0</v>
      </c>
      <c r="AD65" s="69">
        <f t="shared" si="34"/>
        <v>0</v>
      </c>
      <c r="AE65" s="69">
        <f t="shared" si="34"/>
        <v>0</v>
      </c>
      <c r="AF65" s="69">
        <f t="shared" si="34"/>
        <v>0</v>
      </c>
      <c r="AG65" s="69">
        <f t="shared" si="34"/>
        <v>0</v>
      </c>
      <c r="AH65" s="69">
        <f t="shared" si="34"/>
        <v>0</v>
      </c>
      <c r="AI65" s="69">
        <f t="shared" si="34"/>
        <v>0</v>
      </c>
      <c r="AJ65" s="69">
        <f t="shared" si="34"/>
        <v>0</v>
      </c>
      <c r="AK65" s="69">
        <f t="shared" si="34"/>
        <v>0</v>
      </c>
      <c r="AL65" s="69">
        <f t="shared" si="34"/>
        <v>0</v>
      </c>
      <c r="AM65" s="69">
        <f t="shared" si="34"/>
        <v>0</v>
      </c>
      <c r="AN65" s="69">
        <f t="shared" si="34"/>
        <v>0</v>
      </c>
      <c r="AO65" s="69">
        <f t="shared" si="34"/>
        <v>0</v>
      </c>
      <c r="AP65" s="69">
        <f t="shared" si="34"/>
        <v>0</v>
      </c>
      <c r="AQ65" s="69">
        <f t="shared" ref="AQ65:BV65" si="35">AQ6</f>
        <v>0</v>
      </c>
      <c r="AR65" s="69">
        <f t="shared" si="35"/>
        <v>0</v>
      </c>
      <c r="AS65" s="69">
        <f t="shared" si="35"/>
        <v>0</v>
      </c>
      <c r="AT65" s="69">
        <f t="shared" si="35"/>
        <v>0</v>
      </c>
      <c r="AU65" s="69">
        <f t="shared" si="35"/>
        <v>0</v>
      </c>
      <c r="AV65" s="69">
        <f t="shared" si="35"/>
        <v>0</v>
      </c>
      <c r="AW65" s="69">
        <f t="shared" si="35"/>
        <v>0</v>
      </c>
      <c r="AX65" s="69">
        <f t="shared" si="35"/>
        <v>0</v>
      </c>
      <c r="AY65" s="69">
        <f t="shared" si="35"/>
        <v>0</v>
      </c>
      <c r="AZ65" s="69">
        <f t="shared" si="35"/>
        <v>0</v>
      </c>
      <c r="BA65" s="69">
        <f t="shared" si="35"/>
        <v>0</v>
      </c>
      <c r="BB65" s="69">
        <f t="shared" si="35"/>
        <v>0</v>
      </c>
      <c r="BC65" s="69">
        <f t="shared" si="35"/>
        <v>0</v>
      </c>
      <c r="BD65" s="69">
        <f t="shared" si="35"/>
        <v>0</v>
      </c>
      <c r="BE65" s="69">
        <f t="shared" si="35"/>
        <v>0</v>
      </c>
      <c r="BF65" s="69">
        <f t="shared" si="35"/>
        <v>0</v>
      </c>
      <c r="BG65" s="69">
        <f t="shared" si="35"/>
        <v>0</v>
      </c>
      <c r="BH65" s="69">
        <f t="shared" si="35"/>
        <v>0</v>
      </c>
      <c r="BI65" s="69">
        <f t="shared" si="35"/>
        <v>0</v>
      </c>
      <c r="BJ65" s="69">
        <f t="shared" si="35"/>
        <v>0</v>
      </c>
      <c r="BK65" s="69">
        <f t="shared" si="35"/>
        <v>0</v>
      </c>
      <c r="BL65" s="69">
        <f t="shared" si="35"/>
        <v>0</v>
      </c>
      <c r="BM65" s="69">
        <f t="shared" si="35"/>
        <v>0</v>
      </c>
      <c r="BN65" s="69">
        <f t="shared" si="35"/>
        <v>0</v>
      </c>
      <c r="BO65" s="69">
        <f t="shared" si="35"/>
        <v>0</v>
      </c>
      <c r="BP65" s="69">
        <f t="shared" si="35"/>
        <v>0</v>
      </c>
      <c r="BQ65" s="69">
        <f t="shared" si="35"/>
        <v>0</v>
      </c>
      <c r="BR65" s="69">
        <f t="shared" si="35"/>
        <v>0</v>
      </c>
      <c r="BS65" s="69">
        <f t="shared" si="35"/>
        <v>0</v>
      </c>
      <c r="BT65" s="69">
        <f t="shared" si="35"/>
        <v>0</v>
      </c>
      <c r="BU65" s="69">
        <f t="shared" si="35"/>
        <v>0</v>
      </c>
      <c r="BV65" s="69">
        <f t="shared" si="35"/>
        <v>0</v>
      </c>
      <c r="BW65" s="69">
        <f t="shared" ref="BW65:DF65" si="36">BW6</f>
        <v>0</v>
      </c>
      <c r="BX65" s="69">
        <f t="shared" si="36"/>
        <v>0</v>
      </c>
      <c r="BY65" s="69">
        <f t="shared" si="36"/>
        <v>0</v>
      </c>
      <c r="BZ65" s="69">
        <f t="shared" si="36"/>
        <v>0</v>
      </c>
      <c r="CA65" s="69">
        <f t="shared" si="36"/>
        <v>0</v>
      </c>
      <c r="CB65" s="69">
        <f t="shared" si="36"/>
        <v>0</v>
      </c>
      <c r="CC65" s="69">
        <f t="shared" si="36"/>
        <v>0</v>
      </c>
      <c r="CD65" s="69">
        <f t="shared" si="36"/>
        <v>0</v>
      </c>
      <c r="CE65" s="69">
        <f t="shared" si="36"/>
        <v>0</v>
      </c>
      <c r="CF65" s="69">
        <f t="shared" si="36"/>
        <v>0</v>
      </c>
      <c r="CG65" s="69">
        <f t="shared" si="36"/>
        <v>0</v>
      </c>
      <c r="CH65" s="69">
        <f t="shared" si="36"/>
        <v>0</v>
      </c>
      <c r="CI65" s="69">
        <f t="shared" si="36"/>
        <v>0</v>
      </c>
      <c r="CJ65" s="69">
        <f t="shared" si="36"/>
        <v>0</v>
      </c>
      <c r="CK65" s="69">
        <f t="shared" si="36"/>
        <v>0</v>
      </c>
      <c r="CL65" s="69">
        <f t="shared" si="36"/>
        <v>0</v>
      </c>
      <c r="CM65" s="69">
        <f t="shared" si="36"/>
        <v>0</v>
      </c>
      <c r="CN65" s="69">
        <f t="shared" si="36"/>
        <v>0</v>
      </c>
      <c r="CO65" s="69">
        <f t="shared" si="36"/>
        <v>0</v>
      </c>
      <c r="CP65" s="69">
        <f t="shared" si="36"/>
        <v>0</v>
      </c>
      <c r="CQ65" s="69">
        <f t="shared" si="36"/>
        <v>0</v>
      </c>
      <c r="CR65" s="69">
        <f t="shared" si="36"/>
        <v>0</v>
      </c>
      <c r="CS65" s="69">
        <f t="shared" si="36"/>
        <v>0</v>
      </c>
      <c r="CT65" s="69">
        <f t="shared" si="36"/>
        <v>0</v>
      </c>
      <c r="CU65" s="69">
        <f t="shared" si="36"/>
        <v>0</v>
      </c>
      <c r="CV65" s="69">
        <f t="shared" si="36"/>
        <v>0</v>
      </c>
      <c r="CW65" s="69">
        <f t="shared" si="36"/>
        <v>0</v>
      </c>
      <c r="CX65" s="69">
        <f t="shared" si="36"/>
        <v>0</v>
      </c>
      <c r="CY65" s="69">
        <f t="shared" si="36"/>
        <v>0</v>
      </c>
      <c r="CZ65" s="69">
        <f t="shared" si="36"/>
        <v>0</v>
      </c>
      <c r="DA65" s="69">
        <f t="shared" si="36"/>
        <v>0</v>
      </c>
      <c r="DB65" s="69">
        <f t="shared" si="36"/>
        <v>0</v>
      </c>
      <c r="DC65" s="69">
        <f t="shared" si="36"/>
        <v>0</v>
      </c>
      <c r="DD65" s="69">
        <f t="shared" si="36"/>
        <v>0</v>
      </c>
      <c r="DE65" s="69">
        <f t="shared" si="36"/>
        <v>0</v>
      </c>
      <c r="DF65" s="69">
        <f t="shared" si="36"/>
        <v>0</v>
      </c>
      <c r="DG65" s="92"/>
      <c r="DH65" s="92"/>
      <c r="DI65" s="308"/>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row>
    <row r="66" spans="1:137" ht="27.75" customHeight="1" x14ac:dyDescent="0.25">
      <c r="A66" s="57"/>
      <c r="B66" s="57"/>
      <c r="C66" s="394" t="str">
        <f>Weighting!C29</f>
        <v>HW 2.0</v>
      </c>
      <c r="D66" s="722" t="str">
        <f>Weighting!D29</f>
        <v>DAYLIGHTING*</v>
      </c>
      <c r="E66" s="722"/>
      <c r="F66" s="67">
        <f>Weighting!F29*H66</f>
        <v>300</v>
      </c>
      <c r="G66" s="68"/>
      <c r="H66" s="68">
        <f>Weighting!G29</f>
        <v>3</v>
      </c>
      <c r="I66" s="72">
        <f>H12</f>
        <v>0</v>
      </c>
      <c r="J66" s="57"/>
      <c r="K66" s="72">
        <f t="shared" ref="K66:AP66" si="37">K12</f>
        <v>0</v>
      </c>
      <c r="L66" s="72">
        <f t="shared" si="37"/>
        <v>0</v>
      </c>
      <c r="M66" s="72">
        <f t="shared" si="37"/>
        <v>0</v>
      </c>
      <c r="N66" s="72">
        <f t="shared" si="37"/>
        <v>0</v>
      </c>
      <c r="O66" s="72">
        <f t="shared" si="37"/>
        <v>0</v>
      </c>
      <c r="P66" s="72">
        <f t="shared" si="37"/>
        <v>0</v>
      </c>
      <c r="Q66" s="72">
        <f t="shared" si="37"/>
        <v>0</v>
      </c>
      <c r="R66" s="72">
        <f t="shared" si="37"/>
        <v>0</v>
      </c>
      <c r="S66" s="72">
        <f t="shared" si="37"/>
        <v>0</v>
      </c>
      <c r="T66" s="72">
        <f t="shared" si="37"/>
        <v>0</v>
      </c>
      <c r="U66" s="72">
        <f t="shared" si="37"/>
        <v>0</v>
      </c>
      <c r="V66" s="72">
        <f t="shared" si="37"/>
        <v>0</v>
      </c>
      <c r="W66" s="72">
        <f t="shared" si="37"/>
        <v>0</v>
      </c>
      <c r="X66" s="72">
        <f t="shared" si="37"/>
        <v>0</v>
      </c>
      <c r="Y66" s="72">
        <f t="shared" si="37"/>
        <v>0</v>
      </c>
      <c r="Z66" s="72">
        <f t="shared" si="37"/>
        <v>0</v>
      </c>
      <c r="AA66" s="72">
        <f t="shared" si="37"/>
        <v>0</v>
      </c>
      <c r="AB66" s="72">
        <f t="shared" si="37"/>
        <v>0</v>
      </c>
      <c r="AC66" s="72">
        <f t="shared" si="37"/>
        <v>0</v>
      </c>
      <c r="AD66" s="72">
        <f t="shared" si="37"/>
        <v>0</v>
      </c>
      <c r="AE66" s="72">
        <f t="shared" si="37"/>
        <v>0</v>
      </c>
      <c r="AF66" s="72">
        <f t="shared" si="37"/>
        <v>0</v>
      </c>
      <c r="AG66" s="72">
        <f t="shared" si="37"/>
        <v>0</v>
      </c>
      <c r="AH66" s="72">
        <f t="shared" si="37"/>
        <v>0</v>
      </c>
      <c r="AI66" s="72">
        <f t="shared" si="37"/>
        <v>0</v>
      </c>
      <c r="AJ66" s="72">
        <f t="shared" si="37"/>
        <v>0</v>
      </c>
      <c r="AK66" s="72">
        <f t="shared" si="37"/>
        <v>0</v>
      </c>
      <c r="AL66" s="72">
        <f t="shared" si="37"/>
        <v>0</v>
      </c>
      <c r="AM66" s="72">
        <f t="shared" si="37"/>
        <v>0</v>
      </c>
      <c r="AN66" s="72">
        <f t="shared" si="37"/>
        <v>0</v>
      </c>
      <c r="AO66" s="72">
        <f t="shared" si="37"/>
        <v>0</v>
      </c>
      <c r="AP66" s="72">
        <f t="shared" si="37"/>
        <v>0</v>
      </c>
      <c r="AQ66" s="72">
        <f t="shared" ref="AQ66:BV66" si="38">AQ12</f>
        <v>0</v>
      </c>
      <c r="AR66" s="72">
        <f t="shared" si="38"/>
        <v>0</v>
      </c>
      <c r="AS66" s="72">
        <f t="shared" si="38"/>
        <v>0</v>
      </c>
      <c r="AT66" s="72">
        <f t="shared" si="38"/>
        <v>0</v>
      </c>
      <c r="AU66" s="72">
        <f t="shared" si="38"/>
        <v>0</v>
      </c>
      <c r="AV66" s="72">
        <f t="shared" si="38"/>
        <v>0</v>
      </c>
      <c r="AW66" s="72">
        <f t="shared" si="38"/>
        <v>0</v>
      </c>
      <c r="AX66" s="72">
        <f t="shared" si="38"/>
        <v>0</v>
      </c>
      <c r="AY66" s="72">
        <f t="shared" si="38"/>
        <v>0</v>
      </c>
      <c r="AZ66" s="72">
        <f t="shared" si="38"/>
        <v>0</v>
      </c>
      <c r="BA66" s="72">
        <f t="shared" si="38"/>
        <v>0</v>
      </c>
      <c r="BB66" s="72">
        <f t="shared" si="38"/>
        <v>0</v>
      </c>
      <c r="BC66" s="72">
        <f t="shared" si="38"/>
        <v>0</v>
      </c>
      <c r="BD66" s="72">
        <f t="shared" si="38"/>
        <v>0</v>
      </c>
      <c r="BE66" s="72">
        <f t="shared" si="38"/>
        <v>0</v>
      </c>
      <c r="BF66" s="72">
        <f t="shared" si="38"/>
        <v>0</v>
      </c>
      <c r="BG66" s="72">
        <f t="shared" si="38"/>
        <v>0</v>
      </c>
      <c r="BH66" s="72">
        <f t="shared" si="38"/>
        <v>0</v>
      </c>
      <c r="BI66" s="72">
        <f t="shared" si="38"/>
        <v>0</v>
      </c>
      <c r="BJ66" s="72">
        <f t="shared" si="38"/>
        <v>0</v>
      </c>
      <c r="BK66" s="72">
        <f t="shared" si="38"/>
        <v>0</v>
      </c>
      <c r="BL66" s="72">
        <f t="shared" si="38"/>
        <v>0</v>
      </c>
      <c r="BM66" s="72">
        <f t="shared" si="38"/>
        <v>0</v>
      </c>
      <c r="BN66" s="72">
        <f t="shared" si="38"/>
        <v>0</v>
      </c>
      <c r="BO66" s="72">
        <f t="shared" si="38"/>
        <v>0</v>
      </c>
      <c r="BP66" s="72">
        <f t="shared" si="38"/>
        <v>0</v>
      </c>
      <c r="BQ66" s="72">
        <f t="shared" si="38"/>
        <v>0</v>
      </c>
      <c r="BR66" s="72">
        <f t="shared" si="38"/>
        <v>0</v>
      </c>
      <c r="BS66" s="72">
        <f t="shared" si="38"/>
        <v>0</v>
      </c>
      <c r="BT66" s="72">
        <f t="shared" si="38"/>
        <v>0</v>
      </c>
      <c r="BU66" s="72">
        <f t="shared" si="38"/>
        <v>0</v>
      </c>
      <c r="BV66" s="72">
        <f t="shared" si="38"/>
        <v>0</v>
      </c>
      <c r="BW66" s="72">
        <f t="shared" ref="BW66:DF66" si="39">BW12</f>
        <v>0</v>
      </c>
      <c r="BX66" s="72">
        <f t="shared" si="39"/>
        <v>0</v>
      </c>
      <c r="BY66" s="72">
        <f t="shared" si="39"/>
        <v>0</v>
      </c>
      <c r="BZ66" s="72">
        <f t="shared" si="39"/>
        <v>0</v>
      </c>
      <c r="CA66" s="72">
        <f t="shared" si="39"/>
        <v>0</v>
      </c>
      <c r="CB66" s="72">
        <f t="shared" si="39"/>
        <v>0</v>
      </c>
      <c r="CC66" s="72">
        <f t="shared" si="39"/>
        <v>0</v>
      </c>
      <c r="CD66" s="72">
        <f t="shared" si="39"/>
        <v>0</v>
      </c>
      <c r="CE66" s="72">
        <f t="shared" si="39"/>
        <v>0</v>
      </c>
      <c r="CF66" s="72">
        <f t="shared" si="39"/>
        <v>0</v>
      </c>
      <c r="CG66" s="72">
        <f t="shared" si="39"/>
        <v>0</v>
      </c>
      <c r="CH66" s="72">
        <f t="shared" si="39"/>
        <v>0</v>
      </c>
      <c r="CI66" s="72">
        <f t="shared" si="39"/>
        <v>0</v>
      </c>
      <c r="CJ66" s="72">
        <f t="shared" si="39"/>
        <v>0</v>
      </c>
      <c r="CK66" s="72">
        <f t="shared" si="39"/>
        <v>0</v>
      </c>
      <c r="CL66" s="72">
        <f t="shared" si="39"/>
        <v>0</v>
      </c>
      <c r="CM66" s="72">
        <f t="shared" si="39"/>
        <v>0</v>
      </c>
      <c r="CN66" s="72">
        <f t="shared" si="39"/>
        <v>0</v>
      </c>
      <c r="CO66" s="72">
        <f t="shared" si="39"/>
        <v>0</v>
      </c>
      <c r="CP66" s="72">
        <f t="shared" si="39"/>
        <v>0</v>
      </c>
      <c r="CQ66" s="72">
        <f t="shared" si="39"/>
        <v>0</v>
      </c>
      <c r="CR66" s="72">
        <f t="shared" si="39"/>
        <v>0</v>
      </c>
      <c r="CS66" s="72">
        <f t="shared" si="39"/>
        <v>0</v>
      </c>
      <c r="CT66" s="72">
        <f t="shared" si="39"/>
        <v>0</v>
      </c>
      <c r="CU66" s="72">
        <f t="shared" si="39"/>
        <v>0</v>
      </c>
      <c r="CV66" s="72">
        <f t="shared" si="39"/>
        <v>0</v>
      </c>
      <c r="CW66" s="72">
        <f t="shared" si="39"/>
        <v>0</v>
      </c>
      <c r="CX66" s="72">
        <f t="shared" si="39"/>
        <v>0</v>
      </c>
      <c r="CY66" s="72">
        <f t="shared" si="39"/>
        <v>0</v>
      </c>
      <c r="CZ66" s="72">
        <f t="shared" si="39"/>
        <v>0</v>
      </c>
      <c r="DA66" s="72">
        <f t="shared" si="39"/>
        <v>0</v>
      </c>
      <c r="DB66" s="72">
        <f t="shared" si="39"/>
        <v>0</v>
      </c>
      <c r="DC66" s="72">
        <f t="shared" si="39"/>
        <v>0</v>
      </c>
      <c r="DD66" s="72">
        <f t="shared" si="39"/>
        <v>0</v>
      </c>
      <c r="DE66" s="72">
        <f t="shared" si="39"/>
        <v>0</v>
      </c>
      <c r="DF66" s="72">
        <f t="shared" si="39"/>
        <v>0</v>
      </c>
      <c r="DG66" s="92"/>
      <c r="DH66" s="92"/>
      <c r="DI66" s="308"/>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row>
    <row r="67" spans="1:137" ht="27.75" hidden="1" customHeight="1" x14ac:dyDescent="0.25">
      <c r="A67" s="57"/>
      <c r="B67" s="57"/>
      <c r="C67" s="78" t="str">
        <f>Weighting!C30</f>
        <v>HW 3.0</v>
      </c>
      <c r="D67" s="723" t="str">
        <f>Weighting!D30</f>
        <v>ACOUSTIC COMFORT</v>
      </c>
      <c r="E67" s="723"/>
      <c r="F67" s="67"/>
      <c r="G67" s="68"/>
      <c r="H67" s="68"/>
      <c r="I67" s="72"/>
      <c r="J67" s="57"/>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92"/>
      <c r="DH67" s="92"/>
      <c r="DI67" s="308"/>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row>
    <row r="68" spans="1:137" ht="27.75" customHeight="1" x14ac:dyDescent="0.25">
      <c r="A68" s="57"/>
      <c r="B68" s="57"/>
      <c r="C68" s="399" t="str">
        <f>Weighting!C31</f>
        <v>HW 3.1</v>
      </c>
      <c r="D68" s="717" t="str">
        <f>Weighting!D31</f>
        <v>AIRBORNE SOUND INSULATION - Walls</v>
      </c>
      <c r="E68" s="717"/>
      <c r="F68" s="67">
        <f>Weighting!F31*H68</f>
        <v>100</v>
      </c>
      <c r="G68" s="68"/>
      <c r="H68" s="68">
        <f>Weighting!G31</f>
        <v>2</v>
      </c>
      <c r="I68" s="72">
        <f>H21</f>
        <v>0</v>
      </c>
      <c r="J68" s="57"/>
      <c r="K68" s="72">
        <f t="shared" ref="K68:AP68" si="40">K21</f>
        <v>0</v>
      </c>
      <c r="L68" s="72">
        <f t="shared" si="40"/>
        <v>0</v>
      </c>
      <c r="M68" s="72">
        <f t="shared" si="40"/>
        <v>0</v>
      </c>
      <c r="N68" s="72">
        <f t="shared" si="40"/>
        <v>0</v>
      </c>
      <c r="O68" s="72">
        <f t="shared" si="40"/>
        <v>0</v>
      </c>
      <c r="P68" s="72">
        <f t="shared" si="40"/>
        <v>0</v>
      </c>
      <c r="Q68" s="72">
        <f t="shared" si="40"/>
        <v>0</v>
      </c>
      <c r="R68" s="72">
        <f t="shared" si="40"/>
        <v>0</v>
      </c>
      <c r="S68" s="72">
        <f t="shared" si="40"/>
        <v>0</v>
      </c>
      <c r="T68" s="72">
        <f t="shared" si="40"/>
        <v>0</v>
      </c>
      <c r="U68" s="72">
        <f t="shared" si="40"/>
        <v>0</v>
      </c>
      <c r="V68" s="72">
        <f t="shared" si="40"/>
        <v>0</v>
      </c>
      <c r="W68" s="72">
        <f t="shared" si="40"/>
        <v>0</v>
      </c>
      <c r="X68" s="72">
        <f t="shared" si="40"/>
        <v>0</v>
      </c>
      <c r="Y68" s="72">
        <f t="shared" si="40"/>
        <v>0</v>
      </c>
      <c r="Z68" s="72">
        <f t="shared" si="40"/>
        <v>0</v>
      </c>
      <c r="AA68" s="72">
        <f t="shared" si="40"/>
        <v>0</v>
      </c>
      <c r="AB68" s="72">
        <f t="shared" si="40"/>
        <v>0</v>
      </c>
      <c r="AC68" s="72">
        <f t="shared" si="40"/>
        <v>0</v>
      </c>
      <c r="AD68" s="72">
        <f t="shared" si="40"/>
        <v>0</v>
      </c>
      <c r="AE68" s="72">
        <f t="shared" si="40"/>
        <v>0</v>
      </c>
      <c r="AF68" s="72">
        <f t="shared" si="40"/>
        <v>0</v>
      </c>
      <c r="AG68" s="72">
        <f t="shared" si="40"/>
        <v>0</v>
      </c>
      <c r="AH68" s="72">
        <f t="shared" si="40"/>
        <v>0</v>
      </c>
      <c r="AI68" s="72">
        <f t="shared" si="40"/>
        <v>0</v>
      </c>
      <c r="AJ68" s="72">
        <f t="shared" si="40"/>
        <v>0</v>
      </c>
      <c r="AK68" s="72">
        <f t="shared" si="40"/>
        <v>0</v>
      </c>
      <c r="AL68" s="72">
        <f t="shared" si="40"/>
        <v>0</v>
      </c>
      <c r="AM68" s="72">
        <f t="shared" si="40"/>
        <v>0</v>
      </c>
      <c r="AN68" s="72">
        <f t="shared" si="40"/>
        <v>0</v>
      </c>
      <c r="AO68" s="72">
        <f t="shared" si="40"/>
        <v>0</v>
      </c>
      <c r="AP68" s="72">
        <f t="shared" si="40"/>
        <v>0</v>
      </c>
      <c r="AQ68" s="72">
        <f t="shared" ref="AQ68:BV68" si="41">AQ21</f>
        <v>0</v>
      </c>
      <c r="AR68" s="72">
        <f t="shared" si="41"/>
        <v>0</v>
      </c>
      <c r="AS68" s="72">
        <f t="shared" si="41"/>
        <v>0</v>
      </c>
      <c r="AT68" s="72">
        <f t="shared" si="41"/>
        <v>0</v>
      </c>
      <c r="AU68" s="72">
        <f t="shared" si="41"/>
        <v>0</v>
      </c>
      <c r="AV68" s="72">
        <f t="shared" si="41"/>
        <v>0</v>
      </c>
      <c r="AW68" s="72">
        <f t="shared" si="41"/>
        <v>0</v>
      </c>
      <c r="AX68" s="72">
        <f t="shared" si="41"/>
        <v>0</v>
      </c>
      <c r="AY68" s="72">
        <f t="shared" si="41"/>
        <v>0</v>
      </c>
      <c r="AZ68" s="72">
        <f t="shared" si="41"/>
        <v>0</v>
      </c>
      <c r="BA68" s="72">
        <f t="shared" si="41"/>
        <v>0</v>
      </c>
      <c r="BB68" s="72">
        <f t="shared" si="41"/>
        <v>0</v>
      </c>
      <c r="BC68" s="72">
        <f t="shared" si="41"/>
        <v>0</v>
      </c>
      <c r="BD68" s="72">
        <f t="shared" si="41"/>
        <v>0</v>
      </c>
      <c r="BE68" s="72">
        <f t="shared" si="41"/>
        <v>0</v>
      </c>
      <c r="BF68" s="72">
        <f t="shared" si="41"/>
        <v>0</v>
      </c>
      <c r="BG68" s="72">
        <f t="shared" si="41"/>
        <v>0</v>
      </c>
      <c r="BH68" s="72">
        <f t="shared" si="41"/>
        <v>0</v>
      </c>
      <c r="BI68" s="72">
        <f t="shared" si="41"/>
        <v>0</v>
      </c>
      <c r="BJ68" s="72">
        <f t="shared" si="41"/>
        <v>0</v>
      </c>
      <c r="BK68" s="72">
        <f t="shared" si="41"/>
        <v>0</v>
      </c>
      <c r="BL68" s="72">
        <f t="shared" si="41"/>
        <v>0</v>
      </c>
      <c r="BM68" s="72">
        <f t="shared" si="41"/>
        <v>0</v>
      </c>
      <c r="BN68" s="72">
        <f t="shared" si="41"/>
        <v>0</v>
      </c>
      <c r="BO68" s="72">
        <f t="shared" si="41"/>
        <v>0</v>
      </c>
      <c r="BP68" s="72">
        <f t="shared" si="41"/>
        <v>0</v>
      </c>
      <c r="BQ68" s="72">
        <f t="shared" si="41"/>
        <v>0</v>
      </c>
      <c r="BR68" s="72">
        <f t="shared" si="41"/>
        <v>0</v>
      </c>
      <c r="BS68" s="72">
        <f t="shared" si="41"/>
        <v>0</v>
      </c>
      <c r="BT68" s="72">
        <f t="shared" si="41"/>
        <v>0</v>
      </c>
      <c r="BU68" s="72">
        <f t="shared" si="41"/>
        <v>0</v>
      </c>
      <c r="BV68" s="72">
        <f t="shared" si="41"/>
        <v>0</v>
      </c>
      <c r="BW68" s="72">
        <f t="shared" ref="BW68:DF68" si="42">BW21</f>
        <v>0</v>
      </c>
      <c r="BX68" s="72">
        <f t="shared" si="42"/>
        <v>0</v>
      </c>
      <c r="BY68" s="72">
        <f t="shared" si="42"/>
        <v>0</v>
      </c>
      <c r="BZ68" s="72">
        <f t="shared" si="42"/>
        <v>0</v>
      </c>
      <c r="CA68" s="72">
        <f t="shared" si="42"/>
        <v>0</v>
      </c>
      <c r="CB68" s="72">
        <f t="shared" si="42"/>
        <v>0</v>
      </c>
      <c r="CC68" s="72">
        <f t="shared" si="42"/>
        <v>0</v>
      </c>
      <c r="CD68" s="72">
        <f t="shared" si="42"/>
        <v>0</v>
      </c>
      <c r="CE68" s="72">
        <f t="shared" si="42"/>
        <v>0</v>
      </c>
      <c r="CF68" s="72">
        <f t="shared" si="42"/>
        <v>0</v>
      </c>
      <c r="CG68" s="72">
        <f t="shared" si="42"/>
        <v>0</v>
      </c>
      <c r="CH68" s="72">
        <f t="shared" si="42"/>
        <v>0</v>
      </c>
      <c r="CI68" s="72">
        <f t="shared" si="42"/>
        <v>0</v>
      </c>
      <c r="CJ68" s="72">
        <f t="shared" si="42"/>
        <v>0</v>
      </c>
      <c r="CK68" s="72">
        <f t="shared" si="42"/>
        <v>0</v>
      </c>
      <c r="CL68" s="72">
        <f t="shared" si="42"/>
        <v>0</v>
      </c>
      <c r="CM68" s="72">
        <f t="shared" si="42"/>
        <v>0</v>
      </c>
      <c r="CN68" s="72">
        <f t="shared" si="42"/>
        <v>0</v>
      </c>
      <c r="CO68" s="72">
        <f t="shared" si="42"/>
        <v>0</v>
      </c>
      <c r="CP68" s="72">
        <f t="shared" si="42"/>
        <v>0</v>
      </c>
      <c r="CQ68" s="72">
        <f t="shared" si="42"/>
        <v>0</v>
      </c>
      <c r="CR68" s="72">
        <f t="shared" si="42"/>
        <v>0</v>
      </c>
      <c r="CS68" s="72">
        <f t="shared" si="42"/>
        <v>0</v>
      </c>
      <c r="CT68" s="72">
        <f t="shared" si="42"/>
        <v>0</v>
      </c>
      <c r="CU68" s="72">
        <f t="shared" si="42"/>
        <v>0</v>
      </c>
      <c r="CV68" s="72">
        <f t="shared" si="42"/>
        <v>0</v>
      </c>
      <c r="CW68" s="72">
        <f t="shared" si="42"/>
        <v>0</v>
      </c>
      <c r="CX68" s="72">
        <f t="shared" si="42"/>
        <v>0</v>
      </c>
      <c r="CY68" s="72">
        <f t="shared" si="42"/>
        <v>0</v>
      </c>
      <c r="CZ68" s="72">
        <f t="shared" si="42"/>
        <v>0</v>
      </c>
      <c r="DA68" s="72">
        <f t="shared" si="42"/>
        <v>0</v>
      </c>
      <c r="DB68" s="72">
        <f t="shared" si="42"/>
        <v>0</v>
      </c>
      <c r="DC68" s="72">
        <f t="shared" si="42"/>
        <v>0</v>
      </c>
      <c r="DD68" s="72">
        <f t="shared" si="42"/>
        <v>0</v>
      </c>
      <c r="DE68" s="72">
        <f t="shared" si="42"/>
        <v>0</v>
      </c>
      <c r="DF68" s="72">
        <f t="shared" si="42"/>
        <v>0</v>
      </c>
      <c r="DG68" s="92"/>
      <c r="DH68" s="92"/>
      <c r="DI68" s="308"/>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row>
    <row r="69" spans="1:137" ht="27.75" customHeight="1" x14ac:dyDescent="0.25">
      <c r="A69" s="57"/>
      <c r="B69" s="57"/>
      <c r="C69" s="399" t="str">
        <f>Weighting!C32</f>
        <v>HW 3.2</v>
      </c>
      <c r="D69" s="717" t="str">
        <f>Weighting!D32</f>
        <v>AIRBORNE SOUND INSULATION - Floors</v>
      </c>
      <c r="E69" s="717"/>
      <c r="F69" s="67">
        <f>Weighting!F32*H69</f>
        <v>100</v>
      </c>
      <c r="G69" s="68"/>
      <c r="H69" s="68">
        <f>Weighting!G32</f>
        <v>2</v>
      </c>
      <c r="I69" s="72">
        <f>H24</f>
        <v>0</v>
      </c>
      <c r="J69" s="57"/>
      <c r="K69" s="72">
        <f t="shared" ref="K69:AP69" si="43">K24</f>
        <v>0</v>
      </c>
      <c r="L69" s="72">
        <f t="shared" si="43"/>
        <v>0</v>
      </c>
      <c r="M69" s="72">
        <f t="shared" si="43"/>
        <v>0</v>
      </c>
      <c r="N69" s="72">
        <f t="shared" si="43"/>
        <v>0</v>
      </c>
      <c r="O69" s="72">
        <f t="shared" si="43"/>
        <v>0</v>
      </c>
      <c r="P69" s="72">
        <f t="shared" si="43"/>
        <v>0</v>
      </c>
      <c r="Q69" s="72">
        <f t="shared" si="43"/>
        <v>0</v>
      </c>
      <c r="R69" s="72">
        <f t="shared" si="43"/>
        <v>0</v>
      </c>
      <c r="S69" s="72">
        <f t="shared" si="43"/>
        <v>0</v>
      </c>
      <c r="T69" s="72">
        <f t="shared" si="43"/>
        <v>0</v>
      </c>
      <c r="U69" s="72">
        <f t="shared" si="43"/>
        <v>0</v>
      </c>
      <c r="V69" s="72">
        <f t="shared" si="43"/>
        <v>0</v>
      </c>
      <c r="W69" s="72">
        <f t="shared" si="43"/>
        <v>0</v>
      </c>
      <c r="X69" s="72">
        <f t="shared" si="43"/>
        <v>0</v>
      </c>
      <c r="Y69" s="72">
        <f t="shared" si="43"/>
        <v>0</v>
      </c>
      <c r="Z69" s="72">
        <f t="shared" si="43"/>
        <v>0</v>
      </c>
      <c r="AA69" s="72">
        <f t="shared" si="43"/>
        <v>0</v>
      </c>
      <c r="AB69" s="72">
        <f t="shared" si="43"/>
        <v>0</v>
      </c>
      <c r="AC69" s="72">
        <f t="shared" si="43"/>
        <v>0</v>
      </c>
      <c r="AD69" s="72">
        <f t="shared" si="43"/>
        <v>0</v>
      </c>
      <c r="AE69" s="72">
        <f t="shared" si="43"/>
        <v>0</v>
      </c>
      <c r="AF69" s="72">
        <f t="shared" si="43"/>
        <v>0</v>
      </c>
      <c r="AG69" s="72">
        <f t="shared" si="43"/>
        <v>0</v>
      </c>
      <c r="AH69" s="72">
        <f t="shared" si="43"/>
        <v>0</v>
      </c>
      <c r="AI69" s="72">
        <f t="shared" si="43"/>
        <v>0</v>
      </c>
      <c r="AJ69" s="72">
        <f t="shared" si="43"/>
        <v>0</v>
      </c>
      <c r="AK69" s="72">
        <f t="shared" si="43"/>
        <v>0</v>
      </c>
      <c r="AL69" s="72">
        <f t="shared" si="43"/>
        <v>0</v>
      </c>
      <c r="AM69" s="72">
        <f t="shared" si="43"/>
        <v>0</v>
      </c>
      <c r="AN69" s="72">
        <f t="shared" si="43"/>
        <v>0</v>
      </c>
      <c r="AO69" s="72">
        <f t="shared" si="43"/>
        <v>0</v>
      </c>
      <c r="AP69" s="72">
        <f t="shared" si="43"/>
        <v>0</v>
      </c>
      <c r="AQ69" s="72">
        <f t="shared" ref="AQ69:BV69" si="44">AQ24</f>
        <v>0</v>
      </c>
      <c r="AR69" s="72">
        <f t="shared" si="44"/>
        <v>0</v>
      </c>
      <c r="AS69" s="72">
        <f t="shared" si="44"/>
        <v>0</v>
      </c>
      <c r="AT69" s="72">
        <f t="shared" si="44"/>
        <v>0</v>
      </c>
      <c r="AU69" s="72">
        <f t="shared" si="44"/>
        <v>0</v>
      </c>
      <c r="AV69" s="72">
        <f t="shared" si="44"/>
        <v>0</v>
      </c>
      <c r="AW69" s="72">
        <f t="shared" si="44"/>
        <v>0</v>
      </c>
      <c r="AX69" s="72">
        <f t="shared" si="44"/>
        <v>0</v>
      </c>
      <c r="AY69" s="72">
        <f t="shared" si="44"/>
        <v>0</v>
      </c>
      <c r="AZ69" s="72">
        <f t="shared" si="44"/>
        <v>0</v>
      </c>
      <c r="BA69" s="72">
        <f t="shared" si="44"/>
        <v>0</v>
      </c>
      <c r="BB69" s="72">
        <f t="shared" si="44"/>
        <v>0</v>
      </c>
      <c r="BC69" s="72">
        <f t="shared" si="44"/>
        <v>0</v>
      </c>
      <c r="BD69" s="72">
        <f t="shared" si="44"/>
        <v>0</v>
      </c>
      <c r="BE69" s="72">
        <f t="shared" si="44"/>
        <v>0</v>
      </c>
      <c r="BF69" s="72">
        <f t="shared" si="44"/>
        <v>0</v>
      </c>
      <c r="BG69" s="72">
        <f t="shared" si="44"/>
        <v>0</v>
      </c>
      <c r="BH69" s="72">
        <f t="shared" si="44"/>
        <v>0</v>
      </c>
      <c r="BI69" s="72">
        <f t="shared" si="44"/>
        <v>0</v>
      </c>
      <c r="BJ69" s="72">
        <f t="shared" si="44"/>
        <v>0</v>
      </c>
      <c r="BK69" s="72">
        <f t="shared" si="44"/>
        <v>0</v>
      </c>
      <c r="BL69" s="72">
        <f t="shared" si="44"/>
        <v>0</v>
      </c>
      <c r="BM69" s="72">
        <f t="shared" si="44"/>
        <v>0</v>
      </c>
      <c r="BN69" s="72">
        <f t="shared" si="44"/>
        <v>0</v>
      </c>
      <c r="BO69" s="72">
        <f t="shared" si="44"/>
        <v>0</v>
      </c>
      <c r="BP69" s="72">
        <f t="shared" si="44"/>
        <v>0</v>
      </c>
      <c r="BQ69" s="72">
        <f t="shared" si="44"/>
        <v>0</v>
      </c>
      <c r="BR69" s="72">
        <f t="shared" si="44"/>
        <v>0</v>
      </c>
      <c r="BS69" s="72">
        <f t="shared" si="44"/>
        <v>0</v>
      </c>
      <c r="BT69" s="72">
        <f t="shared" si="44"/>
        <v>0</v>
      </c>
      <c r="BU69" s="72">
        <f t="shared" si="44"/>
        <v>0</v>
      </c>
      <c r="BV69" s="72">
        <f t="shared" si="44"/>
        <v>0</v>
      </c>
      <c r="BW69" s="72">
        <f t="shared" ref="BW69:DF69" si="45">BW24</f>
        <v>0</v>
      </c>
      <c r="BX69" s="72">
        <f t="shared" si="45"/>
        <v>0</v>
      </c>
      <c r="BY69" s="72">
        <f t="shared" si="45"/>
        <v>0</v>
      </c>
      <c r="BZ69" s="72">
        <f t="shared" si="45"/>
        <v>0</v>
      </c>
      <c r="CA69" s="72">
        <f t="shared" si="45"/>
        <v>0</v>
      </c>
      <c r="CB69" s="72">
        <f t="shared" si="45"/>
        <v>0</v>
      </c>
      <c r="CC69" s="72">
        <f t="shared" si="45"/>
        <v>0</v>
      </c>
      <c r="CD69" s="72">
        <f t="shared" si="45"/>
        <v>0</v>
      </c>
      <c r="CE69" s="72">
        <f t="shared" si="45"/>
        <v>0</v>
      </c>
      <c r="CF69" s="72">
        <f t="shared" si="45"/>
        <v>0</v>
      </c>
      <c r="CG69" s="72">
        <f t="shared" si="45"/>
        <v>0</v>
      </c>
      <c r="CH69" s="72">
        <f t="shared" si="45"/>
        <v>0</v>
      </c>
      <c r="CI69" s="72">
        <f t="shared" si="45"/>
        <v>0</v>
      </c>
      <c r="CJ69" s="72">
        <f t="shared" si="45"/>
        <v>0</v>
      </c>
      <c r="CK69" s="72">
        <f t="shared" si="45"/>
        <v>0</v>
      </c>
      <c r="CL69" s="72">
        <f t="shared" si="45"/>
        <v>0</v>
      </c>
      <c r="CM69" s="72">
        <f t="shared" si="45"/>
        <v>0</v>
      </c>
      <c r="CN69" s="72">
        <f t="shared" si="45"/>
        <v>0</v>
      </c>
      <c r="CO69" s="72">
        <f t="shared" si="45"/>
        <v>0</v>
      </c>
      <c r="CP69" s="72">
        <f t="shared" si="45"/>
        <v>0</v>
      </c>
      <c r="CQ69" s="72">
        <f t="shared" si="45"/>
        <v>0</v>
      </c>
      <c r="CR69" s="72">
        <f t="shared" si="45"/>
        <v>0</v>
      </c>
      <c r="CS69" s="72">
        <f t="shared" si="45"/>
        <v>0</v>
      </c>
      <c r="CT69" s="72">
        <f t="shared" si="45"/>
        <v>0</v>
      </c>
      <c r="CU69" s="72">
        <f t="shared" si="45"/>
        <v>0</v>
      </c>
      <c r="CV69" s="72">
        <f t="shared" si="45"/>
        <v>0</v>
      </c>
      <c r="CW69" s="72">
        <f t="shared" si="45"/>
        <v>0</v>
      </c>
      <c r="CX69" s="72">
        <f t="shared" si="45"/>
        <v>0</v>
      </c>
      <c r="CY69" s="72">
        <f t="shared" si="45"/>
        <v>0</v>
      </c>
      <c r="CZ69" s="72">
        <f t="shared" si="45"/>
        <v>0</v>
      </c>
      <c r="DA69" s="72">
        <f t="shared" si="45"/>
        <v>0</v>
      </c>
      <c r="DB69" s="72">
        <f t="shared" si="45"/>
        <v>0</v>
      </c>
      <c r="DC69" s="72">
        <f t="shared" si="45"/>
        <v>0</v>
      </c>
      <c r="DD69" s="72">
        <f t="shared" si="45"/>
        <v>0</v>
      </c>
      <c r="DE69" s="72">
        <f t="shared" si="45"/>
        <v>0</v>
      </c>
      <c r="DF69" s="72">
        <f t="shared" si="45"/>
        <v>0</v>
      </c>
      <c r="DG69" s="92"/>
      <c r="DH69" s="92"/>
      <c r="DI69" s="308"/>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row>
    <row r="70" spans="1:137" ht="27.75" customHeight="1" x14ac:dyDescent="0.25">
      <c r="A70" s="57"/>
      <c r="B70" s="57"/>
      <c r="C70" s="399" t="str">
        <f>Weighting!C33</f>
        <v>HW 3.3</v>
      </c>
      <c r="D70" s="717" t="str">
        <f>Weighting!D33</f>
        <v>IMPACT SOUND INSULATION - Floors</v>
      </c>
      <c r="E70" s="717"/>
      <c r="F70" s="67">
        <f>Weighting!F33*H70</f>
        <v>100</v>
      </c>
      <c r="G70" s="68"/>
      <c r="H70" s="68">
        <f>Weighting!G33</f>
        <v>2</v>
      </c>
      <c r="I70" s="72">
        <f>H27</f>
        <v>0</v>
      </c>
      <c r="J70" s="57"/>
      <c r="K70" s="72">
        <f t="shared" ref="K70:AP70" si="46">K27</f>
        <v>0</v>
      </c>
      <c r="L70" s="72">
        <f t="shared" si="46"/>
        <v>0</v>
      </c>
      <c r="M70" s="72">
        <f t="shared" si="46"/>
        <v>0</v>
      </c>
      <c r="N70" s="72">
        <f t="shared" si="46"/>
        <v>0</v>
      </c>
      <c r="O70" s="72">
        <f t="shared" si="46"/>
        <v>0</v>
      </c>
      <c r="P70" s="72">
        <f t="shared" si="46"/>
        <v>0</v>
      </c>
      <c r="Q70" s="72">
        <f t="shared" si="46"/>
        <v>0</v>
      </c>
      <c r="R70" s="72">
        <f t="shared" si="46"/>
        <v>0</v>
      </c>
      <c r="S70" s="72">
        <f t="shared" si="46"/>
        <v>0</v>
      </c>
      <c r="T70" s="72">
        <f t="shared" si="46"/>
        <v>0</v>
      </c>
      <c r="U70" s="72">
        <f t="shared" si="46"/>
        <v>0</v>
      </c>
      <c r="V70" s="72">
        <f t="shared" si="46"/>
        <v>0</v>
      </c>
      <c r="W70" s="72">
        <f t="shared" si="46"/>
        <v>0</v>
      </c>
      <c r="X70" s="72">
        <f t="shared" si="46"/>
        <v>0</v>
      </c>
      <c r="Y70" s="72">
        <f t="shared" si="46"/>
        <v>0</v>
      </c>
      <c r="Z70" s="72">
        <f t="shared" si="46"/>
        <v>0</v>
      </c>
      <c r="AA70" s="72">
        <f t="shared" si="46"/>
        <v>0</v>
      </c>
      <c r="AB70" s="72">
        <f t="shared" si="46"/>
        <v>0</v>
      </c>
      <c r="AC70" s="72">
        <f t="shared" si="46"/>
        <v>0</v>
      </c>
      <c r="AD70" s="72">
        <f t="shared" si="46"/>
        <v>0</v>
      </c>
      <c r="AE70" s="72">
        <f t="shared" si="46"/>
        <v>0</v>
      </c>
      <c r="AF70" s="72">
        <f t="shared" si="46"/>
        <v>0</v>
      </c>
      <c r="AG70" s="72">
        <f t="shared" si="46"/>
        <v>0</v>
      </c>
      <c r="AH70" s="72">
        <f t="shared" si="46"/>
        <v>0</v>
      </c>
      <c r="AI70" s="72">
        <f t="shared" si="46"/>
        <v>0</v>
      </c>
      <c r="AJ70" s="72">
        <f t="shared" si="46"/>
        <v>0</v>
      </c>
      <c r="AK70" s="72">
        <f t="shared" si="46"/>
        <v>0</v>
      </c>
      <c r="AL70" s="72">
        <f t="shared" si="46"/>
        <v>0</v>
      </c>
      <c r="AM70" s="72">
        <f t="shared" si="46"/>
        <v>0</v>
      </c>
      <c r="AN70" s="72">
        <f t="shared" si="46"/>
        <v>0</v>
      </c>
      <c r="AO70" s="72">
        <f t="shared" si="46"/>
        <v>0</v>
      </c>
      <c r="AP70" s="72">
        <f t="shared" si="46"/>
        <v>0</v>
      </c>
      <c r="AQ70" s="72">
        <f t="shared" ref="AQ70:BV70" si="47">AQ27</f>
        <v>0</v>
      </c>
      <c r="AR70" s="72">
        <f t="shared" si="47"/>
        <v>0</v>
      </c>
      <c r="AS70" s="72">
        <f t="shared" si="47"/>
        <v>0</v>
      </c>
      <c r="AT70" s="72">
        <f t="shared" si="47"/>
        <v>0</v>
      </c>
      <c r="AU70" s="72">
        <f t="shared" si="47"/>
        <v>0</v>
      </c>
      <c r="AV70" s="72">
        <f t="shared" si="47"/>
        <v>0</v>
      </c>
      <c r="AW70" s="72">
        <f t="shared" si="47"/>
        <v>0</v>
      </c>
      <c r="AX70" s="72">
        <f t="shared" si="47"/>
        <v>0</v>
      </c>
      <c r="AY70" s="72">
        <f t="shared" si="47"/>
        <v>0</v>
      </c>
      <c r="AZ70" s="72">
        <f t="shared" si="47"/>
        <v>0</v>
      </c>
      <c r="BA70" s="72">
        <f t="shared" si="47"/>
        <v>0</v>
      </c>
      <c r="BB70" s="72">
        <f t="shared" si="47"/>
        <v>0</v>
      </c>
      <c r="BC70" s="72">
        <f t="shared" si="47"/>
        <v>0</v>
      </c>
      <c r="BD70" s="72">
        <f t="shared" si="47"/>
        <v>0</v>
      </c>
      <c r="BE70" s="72">
        <f t="shared" si="47"/>
        <v>0</v>
      </c>
      <c r="BF70" s="72">
        <f t="shared" si="47"/>
        <v>0</v>
      </c>
      <c r="BG70" s="72">
        <f t="shared" si="47"/>
        <v>0</v>
      </c>
      <c r="BH70" s="72">
        <f t="shared" si="47"/>
        <v>0</v>
      </c>
      <c r="BI70" s="72">
        <f t="shared" si="47"/>
        <v>0</v>
      </c>
      <c r="BJ70" s="72">
        <f t="shared" si="47"/>
        <v>0</v>
      </c>
      <c r="BK70" s="72">
        <f t="shared" si="47"/>
        <v>0</v>
      </c>
      <c r="BL70" s="72">
        <f t="shared" si="47"/>
        <v>0</v>
      </c>
      <c r="BM70" s="72">
        <f t="shared" si="47"/>
        <v>0</v>
      </c>
      <c r="BN70" s="72">
        <f t="shared" si="47"/>
        <v>0</v>
      </c>
      <c r="BO70" s="72">
        <f t="shared" si="47"/>
        <v>0</v>
      </c>
      <c r="BP70" s="72">
        <f t="shared" si="47"/>
        <v>0</v>
      </c>
      <c r="BQ70" s="72">
        <f t="shared" si="47"/>
        <v>0</v>
      </c>
      <c r="BR70" s="72">
        <f t="shared" si="47"/>
        <v>0</v>
      </c>
      <c r="BS70" s="72">
        <f t="shared" si="47"/>
        <v>0</v>
      </c>
      <c r="BT70" s="72">
        <f t="shared" si="47"/>
        <v>0</v>
      </c>
      <c r="BU70" s="72">
        <f t="shared" si="47"/>
        <v>0</v>
      </c>
      <c r="BV70" s="72">
        <f t="shared" si="47"/>
        <v>0</v>
      </c>
      <c r="BW70" s="72">
        <f t="shared" ref="BW70:DF70" si="48">BW27</f>
        <v>0</v>
      </c>
      <c r="BX70" s="72">
        <f t="shared" si="48"/>
        <v>0</v>
      </c>
      <c r="BY70" s="72">
        <f t="shared" si="48"/>
        <v>0</v>
      </c>
      <c r="BZ70" s="72">
        <f t="shared" si="48"/>
        <v>0</v>
      </c>
      <c r="CA70" s="72">
        <f t="shared" si="48"/>
        <v>0</v>
      </c>
      <c r="CB70" s="72">
        <f t="shared" si="48"/>
        <v>0</v>
      </c>
      <c r="CC70" s="72">
        <f t="shared" si="48"/>
        <v>0</v>
      </c>
      <c r="CD70" s="72">
        <f t="shared" si="48"/>
        <v>0</v>
      </c>
      <c r="CE70" s="72">
        <f t="shared" si="48"/>
        <v>0</v>
      </c>
      <c r="CF70" s="72">
        <f t="shared" si="48"/>
        <v>0</v>
      </c>
      <c r="CG70" s="72">
        <f t="shared" si="48"/>
        <v>0</v>
      </c>
      <c r="CH70" s="72">
        <f t="shared" si="48"/>
        <v>0</v>
      </c>
      <c r="CI70" s="72">
        <f t="shared" si="48"/>
        <v>0</v>
      </c>
      <c r="CJ70" s="72">
        <f t="shared" si="48"/>
        <v>0</v>
      </c>
      <c r="CK70" s="72">
        <f t="shared" si="48"/>
        <v>0</v>
      </c>
      <c r="CL70" s="72">
        <f t="shared" si="48"/>
        <v>0</v>
      </c>
      <c r="CM70" s="72">
        <f t="shared" si="48"/>
        <v>0</v>
      </c>
      <c r="CN70" s="72">
        <f t="shared" si="48"/>
        <v>0</v>
      </c>
      <c r="CO70" s="72">
        <f t="shared" si="48"/>
        <v>0</v>
      </c>
      <c r="CP70" s="72">
        <f t="shared" si="48"/>
        <v>0</v>
      </c>
      <c r="CQ70" s="72">
        <f t="shared" si="48"/>
        <v>0</v>
      </c>
      <c r="CR70" s="72">
        <f t="shared" si="48"/>
        <v>0</v>
      </c>
      <c r="CS70" s="72">
        <f t="shared" si="48"/>
        <v>0</v>
      </c>
      <c r="CT70" s="72">
        <f t="shared" si="48"/>
        <v>0</v>
      </c>
      <c r="CU70" s="72">
        <f t="shared" si="48"/>
        <v>0</v>
      </c>
      <c r="CV70" s="72">
        <f t="shared" si="48"/>
        <v>0</v>
      </c>
      <c r="CW70" s="72">
        <f t="shared" si="48"/>
        <v>0</v>
      </c>
      <c r="CX70" s="72">
        <f t="shared" si="48"/>
        <v>0</v>
      </c>
      <c r="CY70" s="72">
        <f t="shared" si="48"/>
        <v>0</v>
      </c>
      <c r="CZ70" s="72">
        <f t="shared" si="48"/>
        <v>0</v>
      </c>
      <c r="DA70" s="72">
        <f t="shared" si="48"/>
        <v>0</v>
      </c>
      <c r="DB70" s="72">
        <f t="shared" si="48"/>
        <v>0</v>
      </c>
      <c r="DC70" s="72">
        <f t="shared" si="48"/>
        <v>0</v>
      </c>
      <c r="DD70" s="72">
        <f t="shared" si="48"/>
        <v>0</v>
      </c>
      <c r="DE70" s="72">
        <f t="shared" si="48"/>
        <v>0</v>
      </c>
      <c r="DF70" s="72">
        <f t="shared" si="48"/>
        <v>0</v>
      </c>
      <c r="DG70" s="92"/>
      <c r="DH70" s="92"/>
      <c r="DI70" s="308"/>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row>
    <row r="71" spans="1:137" ht="27.75" hidden="1" customHeight="1" x14ac:dyDescent="0.25">
      <c r="A71" s="57"/>
      <c r="B71" s="57"/>
      <c r="C71" s="399" t="str">
        <f>Weighting!C34</f>
        <v>HW 3.3</v>
      </c>
      <c r="D71" s="717" t="str">
        <f>Weighting!D34</f>
        <v>INTERNAL SOUND INSULATION</v>
      </c>
      <c r="E71" s="717"/>
      <c r="F71" s="67">
        <f>Weighting!F34*H71</f>
        <v>0</v>
      </c>
      <c r="G71" s="68"/>
      <c r="H71" s="68">
        <f>Weighting!G34</f>
        <v>0</v>
      </c>
      <c r="I71" s="72">
        <f>H30</f>
        <v>0</v>
      </c>
      <c r="J71" s="57"/>
      <c r="K71" s="72">
        <f t="shared" ref="K71:AP71" si="49">J30</f>
        <v>0</v>
      </c>
      <c r="L71" s="72">
        <f t="shared" si="49"/>
        <v>0</v>
      </c>
      <c r="M71" s="72">
        <f t="shared" si="49"/>
        <v>0</v>
      </c>
      <c r="N71" s="72">
        <f t="shared" si="49"/>
        <v>0</v>
      </c>
      <c r="O71" s="72">
        <f t="shared" si="49"/>
        <v>0</v>
      </c>
      <c r="P71" s="72">
        <f t="shared" si="49"/>
        <v>0</v>
      </c>
      <c r="Q71" s="72">
        <f t="shared" si="49"/>
        <v>0</v>
      </c>
      <c r="R71" s="72">
        <f t="shared" si="49"/>
        <v>0</v>
      </c>
      <c r="S71" s="72">
        <f t="shared" si="49"/>
        <v>0</v>
      </c>
      <c r="T71" s="72">
        <f t="shared" si="49"/>
        <v>0</v>
      </c>
      <c r="U71" s="72">
        <f t="shared" si="49"/>
        <v>0</v>
      </c>
      <c r="V71" s="72">
        <f t="shared" si="49"/>
        <v>0</v>
      </c>
      <c r="W71" s="72">
        <f t="shared" si="49"/>
        <v>0</v>
      </c>
      <c r="X71" s="72">
        <f t="shared" si="49"/>
        <v>0</v>
      </c>
      <c r="Y71" s="72">
        <f t="shared" si="49"/>
        <v>0</v>
      </c>
      <c r="Z71" s="72">
        <f t="shared" si="49"/>
        <v>0</v>
      </c>
      <c r="AA71" s="72">
        <f t="shared" si="49"/>
        <v>0</v>
      </c>
      <c r="AB71" s="72">
        <f t="shared" si="49"/>
        <v>0</v>
      </c>
      <c r="AC71" s="72">
        <f t="shared" si="49"/>
        <v>0</v>
      </c>
      <c r="AD71" s="72">
        <f t="shared" si="49"/>
        <v>0</v>
      </c>
      <c r="AE71" s="72">
        <f t="shared" si="49"/>
        <v>0</v>
      </c>
      <c r="AF71" s="72">
        <f t="shared" si="49"/>
        <v>0</v>
      </c>
      <c r="AG71" s="72">
        <f t="shared" si="49"/>
        <v>0</v>
      </c>
      <c r="AH71" s="72">
        <f t="shared" si="49"/>
        <v>0</v>
      </c>
      <c r="AI71" s="72">
        <f t="shared" si="49"/>
        <v>0</v>
      </c>
      <c r="AJ71" s="72">
        <f t="shared" si="49"/>
        <v>0</v>
      </c>
      <c r="AK71" s="72">
        <f t="shared" si="49"/>
        <v>0</v>
      </c>
      <c r="AL71" s="72">
        <f t="shared" si="49"/>
        <v>0</v>
      </c>
      <c r="AM71" s="72">
        <f t="shared" si="49"/>
        <v>0</v>
      </c>
      <c r="AN71" s="72">
        <f t="shared" si="49"/>
        <v>0</v>
      </c>
      <c r="AO71" s="72">
        <f t="shared" si="49"/>
        <v>0</v>
      </c>
      <c r="AP71" s="72">
        <f t="shared" si="49"/>
        <v>0</v>
      </c>
      <c r="AQ71" s="72">
        <f t="shared" ref="AQ71:BV71" si="50">AP30</f>
        <v>0</v>
      </c>
      <c r="AR71" s="72">
        <f t="shared" si="50"/>
        <v>0</v>
      </c>
      <c r="AS71" s="72">
        <f t="shared" si="50"/>
        <v>0</v>
      </c>
      <c r="AT71" s="72">
        <f t="shared" si="50"/>
        <v>0</v>
      </c>
      <c r="AU71" s="72">
        <f t="shared" si="50"/>
        <v>0</v>
      </c>
      <c r="AV71" s="72">
        <f t="shared" si="50"/>
        <v>0</v>
      </c>
      <c r="AW71" s="72">
        <f t="shared" si="50"/>
        <v>0</v>
      </c>
      <c r="AX71" s="72">
        <f t="shared" si="50"/>
        <v>0</v>
      </c>
      <c r="AY71" s="72">
        <f t="shared" si="50"/>
        <v>0</v>
      </c>
      <c r="AZ71" s="72">
        <f t="shared" si="50"/>
        <v>0</v>
      </c>
      <c r="BA71" s="72">
        <f t="shared" si="50"/>
        <v>0</v>
      </c>
      <c r="BB71" s="72">
        <f t="shared" si="50"/>
        <v>0</v>
      </c>
      <c r="BC71" s="72">
        <f t="shared" si="50"/>
        <v>0</v>
      </c>
      <c r="BD71" s="72">
        <f t="shared" si="50"/>
        <v>0</v>
      </c>
      <c r="BE71" s="72">
        <f t="shared" si="50"/>
        <v>0</v>
      </c>
      <c r="BF71" s="72">
        <f t="shared" si="50"/>
        <v>0</v>
      </c>
      <c r="BG71" s="72">
        <f t="shared" si="50"/>
        <v>0</v>
      </c>
      <c r="BH71" s="72">
        <f t="shared" si="50"/>
        <v>0</v>
      </c>
      <c r="BI71" s="72">
        <f t="shared" si="50"/>
        <v>0</v>
      </c>
      <c r="BJ71" s="72">
        <f t="shared" si="50"/>
        <v>0</v>
      </c>
      <c r="BK71" s="72">
        <f t="shared" si="50"/>
        <v>0</v>
      </c>
      <c r="BL71" s="72">
        <f t="shared" si="50"/>
        <v>0</v>
      </c>
      <c r="BM71" s="72">
        <f t="shared" si="50"/>
        <v>0</v>
      </c>
      <c r="BN71" s="72">
        <f t="shared" si="50"/>
        <v>0</v>
      </c>
      <c r="BO71" s="72">
        <f t="shared" si="50"/>
        <v>0</v>
      </c>
      <c r="BP71" s="72">
        <f t="shared" si="50"/>
        <v>0</v>
      </c>
      <c r="BQ71" s="72">
        <f t="shared" si="50"/>
        <v>0</v>
      </c>
      <c r="BR71" s="72">
        <f t="shared" si="50"/>
        <v>0</v>
      </c>
      <c r="BS71" s="72">
        <f t="shared" si="50"/>
        <v>0</v>
      </c>
      <c r="BT71" s="72">
        <f t="shared" si="50"/>
        <v>0</v>
      </c>
      <c r="BU71" s="72">
        <f t="shared" si="50"/>
        <v>0</v>
      </c>
      <c r="BV71" s="72">
        <f t="shared" si="50"/>
        <v>0</v>
      </c>
      <c r="BW71" s="72">
        <f t="shared" ref="BW71:DF71" si="51">BV30</f>
        <v>0</v>
      </c>
      <c r="BX71" s="72">
        <f t="shared" si="51"/>
        <v>0</v>
      </c>
      <c r="BY71" s="72">
        <f t="shared" si="51"/>
        <v>0</v>
      </c>
      <c r="BZ71" s="72">
        <f t="shared" si="51"/>
        <v>0</v>
      </c>
      <c r="CA71" s="72">
        <f t="shared" si="51"/>
        <v>0</v>
      </c>
      <c r="CB71" s="72">
        <f t="shared" si="51"/>
        <v>0</v>
      </c>
      <c r="CC71" s="72">
        <f t="shared" si="51"/>
        <v>0</v>
      </c>
      <c r="CD71" s="72">
        <f t="shared" si="51"/>
        <v>0</v>
      </c>
      <c r="CE71" s="72">
        <f t="shared" si="51"/>
        <v>0</v>
      </c>
      <c r="CF71" s="72">
        <f t="shared" si="51"/>
        <v>0</v>
      </c>
      <c r="CG71" s="72">
        <f t="shared" si="51"/>
        <v>0</v>
      </c>
      <c r="CH71" s="72">
        <f t="shared" si="51"/>
        <v>0</v>
      </c>
      <c r="CI71" s="72">
        <f t="shared" si="51"/>
        <v>0</v>
      </c>
      <c r="CJ71" s="72">
        <f t="shared" si="51"/>
        <v>0</v>
      </c>
      <c r="CK71" s="72">
        <f t="shared" si="51"/>
        <v>0</v>
      </c>
      <c r="CL71" s="72">
        <f t="shared" si="51"/>
        <v>0</v>
      </c>
      <c r="CM71" s="72">
        <f t="shared" si="51"/>
        <v>0</v>
      </c>
      <c r="CN71" s="72">
        <f t="shared" si="51"/>
        <v>0</v>
      </c>
      <c r="CO71" s="72">
        <f t="shared" si="51"/>
        <v>0</v>
      </c>
      <c r="CP71" s="72">
        <f t="shared" si="51"/>
        <v>0</v>
      </c>
      <c r="CQ71" s="72">
        <f t="shared" si="51"/>
        <v>0</v>
      </c>
      <c r="CR71" s="72">
        <f t="shared" si="51"/>
        <v>0</v>
      </c>
      <c r="CS71" s="72">
        <f t="shared" si="51"/>
        <v>0</v>
      </c>
      <c r="CT71" s="72">
        <f t="shared" si="51"/>
        <v>0</v>
      </c>
      <c r="CU71" s="72">
        <f t="shared" si="51"/>
        <v>0</v>
      </c>
      <c r="CV71" s="72">
        <f t="shared" si="51"/>
        <v>0</v>
      </c>
      <c r="CW71" s="72">
        <f t="shared" si="51"/>
        <v>0</v>
      </c>
      <c r="CX71" s="72">
        <f t="shared" si="51"/>
        <v>0</v>
      </c>
      <c r="CY71" s="72">
        <f t="shared" si="51"/>
        <v>0</v>
      </c>
      <c r="CZ71" s="72">
        <f t="shared" si="51"/>
        <v>0</v>
      </c>
      <c r="DA71" s="72">
        <f t="shared" si="51"/>
        <v>0</v>
      </c>
      <c r="DB71" s="72">
        <f t="shared" si="51"/>
        <v>0</v>
      </c>
      <c r="DC71" s="72">
        <f t="shared" si="51"/>
        <v>0</v>
      </c>
      <c r="DD71" s="72">
        <f t="shared" si="51"/>
        <v>0</v>
      </c>
      <c r="DE71" s="72">
        <f t="shared" si="51"/>
        <v>0</v>
      </c>
      <c r="DF71" s="72">
        <f t="shared" si="51"/>
        <v>0</v>
      </c>
      <c r="DG71" s="92"/>
      <c r="DH71" s="92"/>
      <c r="DI71" s="308"/>
      <c r="DJ71" s="92"/>
      <c r="DK71" s="92"/>
      <c r="DL71" s="92"/>
      <c r="DM71" s="92"/>
      <c r="DN71" s="92"/>
      <c r="DO71" s="92"/>
      <c r="DP71" s="92"/>
      <c r="DQ71" s="92"/>
      <c r="DR71" s="92"/>
      <c r="DS71" s="92"/>
      <c r="DT71" s="92"/>
      <c r="DU71" s="92"/>
      <c r="DV71" s="92"/>
      <c r="DW71" s="92"/>
      <c r="DX71" s="92"/>
      <c r="DY71" s="92"/>
      <c r="DZ71" s="92"/>
      <c r="EA71" s="92"/>
      <c r="EB71" s="92"/>
      <c r="EC71" s="92"/>
      <c r="ED71" s="92"/>
      <c r="EE71" s="92"/>
      <c r="EF71" s="92"/>
      <c r="EG71" s="92"/>
    </row>
    <row r="72" spans="1:137" ht="27.75" hidden="1" customHeight="1" x14ac:dyDescent="0.25">
      <c r="A72" s="57"/>
      <c r="B72" s="57"/>
      <c r="C72" s="399" t="str">
        <f>Weighting!C35</f>
        <v>HW 4.0</v>
      </c>
      <c r="D72" s="402" t="str">
        <f>Weighting!D35</f>
        <v>DESIGN FOR SUMMER AND WINTER COMFORT</v>
      </c>
      <c r="E72" s="402"/>
      <c r="F72" s="67"/>
      <c r="G72" s="68"/>
      <c r="H72" s="68"/>
      <c r="I72" s="72"/>
      <c r="J72" s="57"/>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92"/>
      <c r="DH72" s="92"/>
      <c r="DI72" s="308"/>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row>
    <row r="73" spans="1:137" ht="27.75" customHeight="1" x14ac:dyDescent="0.25">
      <c r="A73" s="57"/>
      <c r="B73" s="57"/>
      <c r="C73" s="399" t="str">
        <f>Weighting!C36</f>
        <v>HW 4.1</v>
      </c>
      <c r="D73" s="717" t="str">
        <f>Weighting!D36</f>
        <v>SUMMER COMFORT - RISK OF OVERHEATING</v>
      </c>
      <c r="E73" s="717"/>
      <c r="F73" s="67">
        <f>Weighting!F36*H73</f>
        <v>100</v>
      </c>
      <c r="G73" s="68"/>
      <c r="H73" s="68">
        <f>Weighting!G36</f>
        <v>1</v>
      </c>
      <c r="I73" s="72">
        <f>H37</f>
        <v>0</v>
      </c>
      <c r="J73" s="57"/>
      <c r="K73" s="72">
        <f t="shared" ref="K73:AP73" si="52">K37</f>
        <v>0</v>
      </c>
      <c r="L73" s="72">
        <f t="shared" si="52"/>
        <v>0</v>
      </c>
      <c r="M73" s="72">
        <f t="shared" si="52"/>
        <v>0</v>
      </c>
      <c r="N73" s="72">
        <f t="shared" si="52"/>
        <v>0</v>
      </c>
      <c r="O73" s="72">
        <f t="shared" si="52"/>
        <v>0</v>
      </c>
      <c r="P73" s="72">
        <f t="shared" si="52"/>
        <v>0</v>
      </c>
      <c r="Q73" s="72">
        <f t="shared" si="52"/>
        <v>0</v>
      </c>
      <c r="R73" s="72">
        <f t="shared" si="52"/>
        <v>0</v>
      </c>
      <c r="S73" s="72">
        <f t="shared" si="52"/>
        <v>0</v>
      </c>
      <c r="T73" s="72">
        <f t="shared" si="52"/>
        <v>0</v>
      </c>
      <c r="U73" s="72">
        <f t="shared" si="52"/>
        <v>0</v>
      </c>
      <c r="V73" s="72">
        <f t="shared" si="52"/>
        <v>0</v>
      </c>
      <c r="W73" s="72">
        <f t="shared" si="52"/>
        <v>0</v>
      </c>
      <c r="X73" s="72">
        <f t="shared" si="52"/>
        <v>0</v>
      </c>
      <c r="Y73" s="72">
        <f t="shared" si="52"/>
        <v>0</v>
      </c>
      <c r="Z73" s="72">
        <f t="shared" si="52"/>
        <v>0</v>
      </c>
      <c r="AA73" s="72">
        <f t="shared" si="52"/>
        <v>0</v>
      </c>
      <c r="AB73" s="72">
        <f t="shared" si="52"/>
        <v>0</v>
      </c>
      <c r="AC73" s="72">
        <f t="shared" si="52"/>
        <v>0</v>
      </c>
      <c r="AD73" s="72">
        <f t="shared" si="52"/>
        <v>0</v>
      </c>
      <c r="AE73" s="72">
        <f t="shared" si="52"/>
        <v>0</v>
      </c>
      <c r="AF73" s="72">
        <f t="shared" si="52"/>
        <v>0</v>
      </c>
      <c r="AG73" s="72">
        <f t="shared" si="52"/>
        <v>0</v>
      </c>
      <c r="AH73" s="72">
        <f t="shared" si="52"/>
        <v>0</v>
      </c>
      <c r="AI73" s="72">
        <f t="shared" si="52"/>
        <v>0</v>
      </c>
      <c r="AJ73" s="72">
        <f t="shared" si="52"/>
        <v>0</v>
      </c>
      <c r="AK73" s="72">
        <f t="shared" si="52"/>
        <v>0</v>
      </c>
      <c r="AL73" s="72">
        <f t="shared" si="52"/>
        <v>0</v>
      </c>
      <c r="AM73" s="72">
        <f t="shared" si="52"/>
        <v>0</v>
      </c>
      <c r="AN73" s="72">
        <f t="shared" si="52"/>
        <v>0</v>
      </c>
      <c r="AO73" s="72">
        <f t="shared" si="52"/>
        <v>0</v>
      </c>
      <c r="AP73" s="72">
        <f t="shared" si="52"/>
        <v>0</v>
      </c>
      <c r="AQ73" s="72">
        <f t="shared" ref="AQ73:BV73" si="53">AQ37</f>
        <v>0</v>
      </c>
      <c r="AR73" s="72">
        <f t="shared" si="53"/>
        <v>0</v>
      </c>
      <c r="AS73" s="72">
        <f t="shared" si="53"/>
        <v>0</v>
      </c>
      <c r="AT73" s="72">
        <f t="shared" si="53"/>
        <v>0</v>
      </c>
      <c r="AU73" s="72">
        <f t="shared" si="53"/>
        <v>0</v>
      </c>
      <c r="AV73" s="72">
        <f t="shared" si="53"/>
        <v>0</v>
      </c>
      <c r="AW73" s="72">
        <f t="shared" si="53"/>
        <v>0</v>
      </c>
      <c r="AX73" s="72">
        <f t="shared" si="53"/>
        <v>0</v>
      </c>
      <c r="AY73" s="72">
        <f t="shared" si="53"/>
        <v>0</v>
      </c>
      <c r="AZ73" s="72">
        <f t="shared" si="53"/>
        <v>0</v>
      </c>
      <c r="BA73" s="72">
        <f t="shared" si="53"/>
        <v>0</v>
      </c>
      <c r="BB73" s="72">
        <f t="shared" si="53"/>
        <v>0</v>
      </c>
      <c r="BC73" s="72">
        <f t="shared" si="53"/>
        <v>0</v>
      </c>
      <c r="BD73" s="72">
        <f t="shared" si="53"/>
        <v>0</v>
      </c>
      <c r="BE73" s="72">
        <f t="shared" si="53"/>
        <v>0</v>
      </c>
      <c r="BF73" s="72">
        <f t="shared" si="53"/>
        <v>0</v>
      </c>
      <c r="BG73" s="72">
        <f t="shared" si="53"/>
        <v>0</v>
      </c>
      <c r="BH73" s="72">
        <f t="shared" si="53"/>
        <v>0</v>
      </c>
      <c r="BI73" s="72">
        <f t="shared" si="53"/>
        <v>0</v>
      </c>
      <c r="BJ73" s="72">
        <f t="shared" si="53"/>
        <v>0</v>
      </c>
      <c r="BK73" s="72">
        <f t="shared" si="53"/>
        <v>0</v>
      </c>
      <c r="BL73" s="72">
        <f t="shared" si="53"/>
        <v>0</v>
      </c>
      <c r="BM73" s="72">
        <f t="shared" si="53"/>
        <v>0</v>
      </c>
      <c r="BN73" s="72">
        <f t="shared" si="53"/>
        <v>0</v>
      </c>
      <c r="BO73" s="72">
        <f t="shared" si="53"/>
        <v>0</v>
      </c>
      <c r="BP73" s="72">
        <f t="shared" si="53"/>
        <v>0</v>
      </c>
      <c r="BQ73" s="72">
        <f t="shared" si="53"/>
        <v>0</v>
      </c>
      <c r="BR73" s="72">
        <f t="shared" si="53"/>
        <v>0</v>
      </c>
      <c r="BS73" s="72">
        <f t="shared" si="53"/>
        <v>0</v>
      </c>
      <c r="BT73" s="72">
        <f t="shared" si="53"/>
        <v>0</v>
      </c>
      <c r="BU73" s="72">
        <f t="shared" si="53"/>
        <v>0</v>
      </c>
      <c r="BV73" s="72">
        <f t="shared" si="53"/>
        <v>0</v>
      </c>
      <c r="BW73" s="72">
        <f t="shared" ref="BW73:DF73" si="54">BW37</f>
        <v>0</v>
      </c>
      <c r="BX73" s="72">
        <f t="shared" si="54"/>
        <v>0</v>
      </c>
      <c r="BY73" s="72">
        <f t="shared" si="54"/>
        <v>0</v>
      </c>
      <c r="BZ73" s="72">
        <f t="shared" si="54"/>
        <v>0</v>
      </c>
      <c r="CA73" s="72">
        <f t="shared" si="54"/>
        <v>0</v>
      </c>
      <c r="CB73" s="72">
        <f t="shared" si="54"/>
        <v>0</v>
      </c>
      <c r="CC73" s="72">
        <f t="shared" si="54"/>
        <v>0</v>
      </c>
      <c r="CD73" s="72">
        <f t="shared" si="54"/>
        <v>0</v>
      </c>
      <c r="CE73" s="72">
        <f t="shared" si="54"/>
        <v>0</v>
      </c>
      <c r="CF73" s="72">
        <f t="shared" si="54"/>
        <v>0</v>
      </c>
      <c r="CG73" s="72">
        <f t="shared" si="54"/>
        <v>0</v>
      </c>
      <c r="CH73" s="72">
        <f t="shared" si="54"/>
        <v>0</v>
      </c>
      <c r="CI73" s="72">
        <f t="shared" si="54"/>
        <v>0</v>
      </c>
      <c r="CJ73" s="72">
        <f t="shared" si="54"/>
        <v>0</v>
      </c>
      <c r="CK73" s="72">
        <f t="shared" si="54"/>
        <v>0</v>
      </c>
      <c r="CL73" s="72">
        <f t="shared" si="54"/>
        <v>0</v>
      </c>
      <c r="CM73" s="72">
        <f t="shared" si="54"/>
        <v>0</v>
      </c>
      <c r="CN73" s="72">
        <f t="shared" si="54"/>
        <v>0</v>
      </c>
      <c r="CO73" s="72">
        <f t="shared" si="54"/>
        <v>0</v>
      </c>
      <c r="CP73" s="72">
        <f t="shared" si="54"/>
        <v>0</v>
      </c>
      <c r="CQ73" s="72">
        <f t="shared" si="54"/>
        <v>0</v>
      </c>
      <c r="CR73" s="72">
        <f t="shared" si="54"/>
        <v>0</v>
      </c>
      <c r="CS73" s="72">
        <f t="shared" si="54"/>
        <v>0</v>
      </c>
      <c r="CT73" s="72">
        <f t="shared" si="54"/>
        <v>0</v>
      </c>
      <c r="CU73" s="72">
        <f t="shared" si="54"/>
        <v>0</v>
      </c>
      <c r="CV73" s="72">
        <f t="shared" si="54"/>
        <v>0</v>
      </c>
      <c r="CW73" s="72">
        <f t="shared" si="54"/>
        <v>0</v>
      </c>
      <c r="CX73" s="72">
        <f t="shared" si="54"/>
        <v>0</v>
      </c>
      <c r="CY73" s="72">
        <f t="shared" si="54"/>
        <v>0</v>
      </c>
      <c r="CZ73" s="72">
        <f t="shared" si="54"/>
        <v>0</v>
      </c>
      <c r="DA73" s="72">
        <f t="shared" si="54"/>
        <v>0</v>
      </c>
      <c r="DB73" s="72">
        <f t="shared" si="54"/>
        <v>0</v>
      </c>
      <c r="DC73" s="72">
        <f t="shared" si="54"/>
        <v>0</v>
      </c>
      <c r="DD73" s="72">
        <f t="shared" si="54"/>
        <v>0</v>
      </c>
      <c r="DE73" s="72">
        <f t="shared" si="54"/>
        <v>0</v>
      </c>
      <c r="DF73" s="72">
        <f t="shared" si="54"/>
        <v>0</v>
      </c>
      <c r="DG73" s="92"/>
      <c r="DH73" s="92"/>
      <c r="DI73" s="308"/>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row>
    <row r="74" spans="1:137" ht="27.75" customHeight="1" x14ac:dyDescent="0.25">
      <c r="A74" s="57"/>
      <c r="B74" s="57"/>
      <c r="C74" s="399" t="str">
        <f>Weighting!C37</f>
        <v>HW 4.2</v>
      </c>
      <c r="D74" s="717" t="str">
        <f>Weighting!D37</f>
        <v>WINTER COMFORT - RADIANT ASYMMETRY</v>
      </c>
      <c r="E74" s="717"/>
      <c r="F74" s="67">
        <f>Weighting!F37*H74</f>
        <v>50</v>
      </c>
      <c r="G74" s="68"/>
      <c r="H74" s="68">
        <f>Weighting!G37</f>
        <v>1</v>
      </c>
      <c r="I74" s="72">
        <f>H41</f>
        <v>0</v>
      </c>
      <c r="J74" s="57"/>
      <c r="K74" s="72">
        <f t="shared" ref="K74:AP74" si="55">K41</f>
        <v>0</v>
      </c>
      <c r="L74" s="72">
        <f t="shared" si="55"/>
        <v>0</v>
      </c>
      <c r="M74" s="72">
        <f t="shared" si="55"/>
        <v>0</v>
      </c>
      <c r="N74" s="72">
        <f t="shared" si="55"/>
        <v>0</v>
      </c>
      <c r="O74" s="72">
        <f t="shared" si="55"/>
        <v>0</v>
      </c>
      <c r="P74" s="72">
        <f t="shared" si="55"/>
        <v>0</v>
      </c>
      <c r="Q74" s="72">
        <f t="shared" si="55"/>
        <v>0</v>
      </c>
      <c r="R74" s="72">
        <f t="shared" si="55"/>
        <v>0</v>
      </c>
      <c r="S74" s="72">
        <f t="shared" si="55"/>
        <v>0</v>
      </c>
      <c r="T74" s="72">
        <f t="shared" si="55"/>
        <v>0</v>
      </c>
      <c r="U74" s="72">
        <f t="shared" si="55"/>
        <v>0</v>
      </c>
      <c r="V74" s="72">
        <f t="shared" si="55"/>
        <v>0</v>
      </c>
      <c r="W74" s="72">
        <f t="shared" si="55"/>
        <v>0</v>
      </c>
      <c r="X74" s="72">
        <f t="shared" si="55"/>
        <v>0</v>
      </c>
      <c r="Y74" s="72">
        <f t="shared" si="55"/>
        <v>0</v>
      </c>
      <c r="Z74" s="72">
        <f t="shared" si="55"/>
        <v>0</v>
      </c>
      <c r="AA74" s="72">
        <f t="shared" si="55"/>
        <v>0</v>
      </c>
      <c r="AB74" s="72">
        <f t="shared" si="55"/>
        <v>0</v>
      </c>
      <c r="AC74" s="72">
        <f t="shared" si="55"/>
        <v>0</v>
      </c>
      <c r="AD74" s="72">
        <f t="shared" si="55"/>
        <v>0</v>
      </c>
      <c r="AE74" s="72">
        <f t="shared" si="55"/>
        <v>0</v>
      </c>
      <c r="AF74" s="72">
        <f t="shared" si="55"/>
        <v>0</v>
      </c>
      <c r="AG74" s="72">
        <f t="shared" si="55"/>
        <v>0</v>
      </c>
      <c r="AH74" s="72">
        <f t="shared" si="55"/>
        <v>0</v>
      </c>
      <c r="AI74" s="72">
        <f t="shared" si="55"/>
        <v>0</v>
      </c>
      <c r="AJ74" s="72">
        <f t="shared" si="55"/>
        <v>0</v>
      </c>
      <c r="AK74" s="72">
        <f t="shared" si="55"/>
        <v>0</v>
      </c>
      <c r="AL74" s="72">
        <f t="shared" si="55"/>
        <v>0</v>
      </c>
      <c r="AM74" s="72">
        <f t="shared" si="55"/>
        <v>0</v>
      </c>
      <c r="AN74" s="72">
        <f t="shared" si="55"/>
        <v>0</v>
      </c>
      <c r="AO74" s="72">
        <f t="shared" si="55"/>
        <v>0</v>
      </c>
      <c r="AP74" s="72">
        <f t="shared" si="55"/>
        <v>0</v>
      </c>
      <c r="AQ74" s="72">
        <f t="shared" ref="AQ74:BV74" si="56">AQ41</f>
        <v>0</v>
      </c>
      <c r="AR74" s="72">
        <f t="shared" si="56"/>
        <v>0</v>
      </c>
      <c r="AS74" s="72">
        <f t="shared" si="56"/>
        <v>0</v>
      </c>
      <c r="AT74" s="72">
        <f t="shared" si="56"/>
        <v>0</v>
      </c>
      <c r="AU74" s="72">
        <f t="shared" si="56"/>
        <v>0</v>
      </c>
      <c r="AV74" s="72">
        <f t="shared" si="56"/>
        <v>0</v>
      </c>
      <c r="AW74" s="72">
        <f t="shared" si="56"/>
        <v>0</v>
      </c>
      <c r="AX74" s="72">
        <f t="shared" si="56"/>
        <v>0</v>
      </c>
      <c r="AY74" s="72">
        <f t="shared" si="56"/>
        <v>0</v>
      </c>
      <c r="AZ74" s="72">
        <f t="shared" si="56"/>
        <v>0</v>
      </c>
      <c r="BA74" s="72">
        <f t="shared" si="56"/>
        <v>0</v>
      </c>
      <c r="BB74" s="72">
        <f t="shared" si="56"/>
        <v>0</v>
      </c>
      <c r="BC74" s="72">
        <f t="shared" si="56"/>
        <v>0</v>
      </c>
      <c r="BD74" s="72">
        <f t="shared" si="56"/>
        <v>0</v>
      </c>
      <c r="BE74" s="72">
        <f t="shared" si="56"/>
        <v>0</v>
      </c>
      <c r="BF74" s="72">
        <f t="shared" si="56"/>
        <v>0</v>
      </c>
      <c r="BG74" s="72">
        <f t="shared" si="56"/>
        <v>0</v>
      </c>
      <c r="BH74" s="72">
        <f t="shared" si="56"/>
        <v>0</v>
      </c>
      <c r="BI74" s="72">
        <f t="shared" si="56"/>
        <v>0</v>
      </c>
      <c r="BJ74" s="72">
        <f t="shared" si="56"/>
        <v>0</v>
      </c>
      <c r="BK74" s="72">
        <f t="shared" si="56"/>
        <v>0</v>
      </c>
      <c r="BL74" s="72">
        <f t="shared" si="56"/>
        <v>0</v>
      </c>
      <c r="BM74" s="72">
        <f t="shared" si="56"/>
        <v>0</v>
      </c>
      <c r="BN74" s="72">
        <f t="shared" si="56"/>
        <v>0</v>
      </c>
      <c r="BO74" s="72">
        <f t="shared" si="56"/>
        <v>0</v>
      </c>
      <c r="BP74" s="72">
        <f t="shared" si="56"/>
        <v>0</v>
      </c>
      <c r="BQ74" s="72">
        <f t="shared" si="56"/>
        <v>0</v>
      </c>
      <c r="BR74" s="72">
        <f t="shared" si="56"/>
        <v>0</v>
      </c>
      <c r="BS74" s="72">
        <f t="shared" si="56"/>
        <v>0</v>
      </c>
      <c r="BT74" s="72">
        <f t="shared" si="56"/>
        <v>0</v>
      </c>
      <c r="BU74" s="72">
        <f t="shared" si="56"/>
        <v>0</v>
      </c>
      <c r="BV74" s="72">
        <f t="shared" si="56"/>
        <v>0</v>
      </c>
      <c r="BW74" s="72">
        <f t="shared" ref="BW74:DF74" si="57">BW41</f>
        <v>0</v>
      </c>
      <c r="BX74" s="72">
        <f t="shared" si="57"/>
        <v>0</v>
      </c>
      <c r="BY74" s="72">
        <f t="shared" si="57"/>
        <v>0</v>
      </c>
      <c r="BZ74" s="72">
        <f t="shared" si="57"/>
        <v>0</v>
      </c>
      <c r="CA74" s="72">
        <f t="shared" si="57"/>
        <v>0</v>
      </c>
      <c r="CB74" s="72">
        <f t="shared" si="57"/>
        <v>0</v>
      </c>
      <c r="CC74" s="72">
        <f t="shared" si="57"/>
        <v>0</v>
      </c>
      <c r="CD74" s="72">
        <f t="shared" si="57"/>
        <v>0</v>
      </c>
      <c r="CE74" s="72">
        <f t="shared" si="57"/>
        <v>0</v>
      </c>
      <c r="CF74" s="72">
        <f t="shared" si="57"/>
        <v>0</v>
      </c>
      <c r="CG74" s="72">
        <f t="shared" si="57"/>
        <v>0</v>
      </c>
      <c r="CH74" s="72">
        <f t="shared" si="57"/>
        <v>0</v>
      </c>
      <c r="CI74" s="72">
        <f t="shared" si="57"/>
        <v>0</v>
      </c>
      <c r="CJ74" s="72">
        <f t="shared" si="57"/>
        <v>0</v>
      </c>
      <c r="CK74" s="72">
        <f t="shared" si="57"/>
        <v>0</v>
      </c>
      <c r="CL74" s="72">
        <f t="shared" si="57"/>
        <v>0</v>
      </c>
      <c r="CM74" s="72">
        <f t="shared" si="57"/>
        <v>0</v>
      </c>
      <c r="CN74" s="72">
        <f t="shared" si="57"/>
        <v>0</v>
      </c>
      <c r="CO74" s="72">
        <f t="shared" si="57"/>
        <v>0</v>
      </c>
      <c r="CP74" s="72">
        <f t="shared" si="57"/>
        <v>0</v>
      </c>
      <c r="CQ74" s="72">
        <f t="shared" si="57"/>
        <v>0</v>
      </c>
      <c r="CR74" s="72">
        <f t="shared" si="57"/>
        <v>0</v>
      </c>
      <c r="CS74" s="72">
        <f t="shared" si="57"/>
        <v>0</v>
      </c>
      <c r="CT74" s="72">
        <f t="shared" si="57"/>
        <v>0</v>
      </c>
      <c r="CU74" s="72">
        <f t="shared" si="57"/>
        <v>0</v>
      </c>
      <c r="CV74" s="72">
        <f t="shared" si="57"/>
        <v>0</v>
      </c>
      <c r="CW74" s="72">
        <f t="shared" si="57"/>
        <v>0</v>
      </c>
      <c r="CX74" s="72">
        <f t="shared" si="57"/>
        <v>0</v>
      </c>
      <c r="CY74" s="72">
        <f t="shared" si="57"/>
        <v>0</v>
      </c>
      <c r="CZ74" s="72">
        <f t="shared" si="57"/>
        <v>0</v>
      </c>
      <c r="DA74" s="72">
        <f t="shared" si="57"/>
        <v>0</v>
      </c>
      <c r="DB74" s="72">
        <f t="shared" si="57"/>
        <v>0</v>
      </c>
      <c r="DC74" s="72">
        <f t="shared" si="57"/>
        <v>0</v>
      </c>
      <c r="DD74" s="72">
        <f t="shared" si="57"/>
        <v>0</v>
      </c>
      <c r="DE74" s="72">
        <f t="shared" si="57"/>
        <v>0</v>
      </c>
      <c r="DF74" s="72">
        <f t="shared" si="57"/>
        <v>0</v>
      </c>
      <c r="DG74" s="92"/>
      <c r="DH74" s="92"/>
      <c r="DI74" s="308"/>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row>
    <row r="75" spans="1:137" ht="27.75" customHeight="1" x14ac:dyDescent="0.25">
      <c r="A75" s="57"/>
      <c r="B75" s="57"/>
      <c r="C75" s="399" t="str">
        <f>Weighting!C38</f>
        <v>HW 5.0</v>
      </c>
      <c r="D75" s="717" t="str">
        <f>Weighting!D38</f>
        <v>LOW VOC SPECIFICATION AND TESTING</v>
      </c>
      <c r="E75" s="717"/>
      <c r="F75" s="67">
        <f>Weighting!F38*H75</f>
        <v>100</v>
      </c>
      <c r="G75" s="68"/>
      <c r="H75" s="68">
        <f>Weighting!G38</f>
        <v>1</v>
      </c>
      <c r="I75" s="72">
        <f>H46</f>
        <v>0</v>
      </c>
      <c r="J75" s="57"/>
      <c r="K75" s="72">
        <f t="shared" ref="K75:AP75" si="58">K46</f>
        <v>0</v>
      </c>
      <c r="L75" s="72">
        <f t="shared" si="58"/>
        <v>0</v>
      </c>
      <c r="M75" s="72">
        <f t="shared" si="58"/>
        <v>0</v>
      </c>
      <c r="N75" s="72">
        <f t="shared" si="58"/>
        <v>0</v>
      </c>
      <c r="O75" s="72">
        <f t="shared" si="58"/>
        <v>0</v>
      </c>
      <c r="P75" s="72">
        <f t="shared" si="58"/>
        <v>0</v>
      </c>
      <c r="Q75" s="72">
        <f t="shared" si="58"/>
        <v>0</v>
      </c>
      <c r="R75" s="72">
        <f t="shared" si="58"/>
        <v>0</v>
      </c>
      <c r="S75" s="72">
        <f t="shared" si="58"/>
        <v>0</v>
      </c>
      <c r="T75" s="72">
        <f t="shared" si="58"/>
        <v>0</v>
      </c>
      <c r="U75" s="72">
        <f t="shared" si="58"/>
        <v>0</v>
      </c>
      <c r="V75" s="72">
        <f t="shared" si="58"/>
        <v>0</v>
      </c>
      <c r="W75" s="72">
        <f t="shared" si="58"/>
        <v>0</v>
      </c>
      <c r="X75" s="72">
        <f t="shared" si="58"/>
        <v>0</v>
      </c>
      <c r="Y75" s="72">
        <f t="shared" si="58"/>
        <v>0</v>
      </c>
      <c r="Z75" s="72">
        <f t="shared" si="58"/>
        <v>0</v>
      </c>
      <c r="AA75" s="72">
        <f t="shared" si="58"/>
        <v>0</v>
      </c>
      <c r="AB75" s="72">
        <f t="shared" si="58"/>
        <v>0</v>
      </c>
      <c r="AC75" s="72">
        <f t="shared" si="58"/>
        <v>0</v>
      </c>
      <c r="AD75" s="72">
        <f t="shared" si="58"/>
        <v>0</v>
      </c>
      <c r="AE75" s="72">
        <f t="shared" si="58"/>
        <v>0</v>
      </c>
      <c r="AF75" s="72">
        <f t="shared" si="58"/>
        <v>0</v>
      </c>
      <c r="AG75" s="72">
        <f t="shared" si="58"/>
        <v>0</v>
      </c>
      <c r="AH75" s="72">
        <f t="shared" si="58"/>
        <v>0</v>
      </c>
      <c r="AI75" s="72">
        <f t="shared" si="58"/>
        <v>0</v>
      </c>
      <c r="AJ75" s="72">
        <f t="shared" si="58"/>
        <v>0</v>
      </c>
      <c r="AK75" s="72">
        <f t="shared" si="58"/>
        <v>0</v>
      </c>
      <c r="AL75" s="72">
        <f t="shared" si="58"/>
        <v>0</v>
      </c>
      <c r="AM75" s="72">
        <f t="shared" si="58"/>
        <v>0</v>
      </c>
      <c r="AN75" s="72">
        <f t="shared" si="58"/>
        <v>0</v>
      </c>
      <c r="AO75" s="72">
        <f t="shared" si="58"/>
        <v>0</v>
      </c>
      <c r="AP75" s="72">
        <f t="shared" si="58"/>
        <v>0</v>
      </c>
      <c r="AQ75" s="72">
        <f t="shared" ref="AQ75:BV75" si="59">AQ46</f>
        <v>0</v>
      </c>
      <c r="AR75" s="72">
        <f t="shared" si="59"/>
        <v>0</v>
      </c>
      <c r="AS75" s="72">
        <f t="shared" si="59"/>
        <v>0</v>
      </c>
      <c r="AT75" s="72">
        <f t="shared" si="59"/>
        <v>0</v>
      </c>
      <c r="AU75" s="72">
        <f t="shared" si="59"/>
        <v>0</v>
      </c>
      <c r="AV75" s="72">
        <f t="shared" si="59"/>
        <v>0</v>
      </c>
      <c r="AW75" s="72">
        <f t="shared" si="59"/>
        <v>0</v>
      </c>
      <c r="AX75" s="72">
        <f t="shared" si="59"/>
        <v>0</v>
      </c>
      <c r="AY75" s="72">
        <f t="shared" si="59"/>
        <v>0</v>
      </c>
      <c r="AZ75" s="72">
        <f t="shared" si="59"/>
        <v>0</v>
      </c>
      <c r="BA75" s="72">
        <f t="shared" si="59"/>
        <v>0</v>
      </c>
      <c r="BB75" s="72">
        <f t="shared" si="59"/>
        <v>0</v>
      </c>
      <c r="BC75" s="72">
        <f t="shared" si="59"/>
        <v>0</v>
      </c>
      <c r="BD75" s="72">
        <f t="shared" si="59"/>
        <v>0</v>
      </c>
      <c r="BE75" s="72">
        <f t="shared" si="59"/>
        <v>0</v>
      </c>
      <c r="BF75" s="72">
        <f t="shared" si="59"/>
        <v>0</v>
      </c>
      <c r="BG75" s="72">
        <f t="shared" si="59"/>
        <v>0</v>
      </c>
      <c r="BH75" s="72">
        <f t="shared" si="59"/>
        <v>0</v>
      </c>
      <c r="BI75" s="72">
        <f t="shared" si="59"/>
        <v>0</v>
      </c>
      <c r="BJ75" s="72">
        <f t="shared" si="59"/>
        <v>0</v>
      </c>
      <c r="BK75" s="72">
        <f t="shared" si="59"/>
        <v>0</v>
      </c>
      <c r="BL75" s="72">
        <f t="shared" si="59"/>
        <v>0</v>
      </c>
      <c r="BM75" s="72">
        <f t="shared" si="59"/>
        <v>0</v>
      </c>
      <c r="BN75" s="72">
        <f t="shared" si="59"/>
        <v>0</v>
      </c>
      <c r="BO75" s="72">
        <f t="shared" si="59"/>
        <v>0</v>
      </c>
      <c r="BP75" s="72">
        <f t="shared" si="59"/>
        <v>0</v>
      </c>
      <c r="BQ75" s="72">
        <f t="shared" si="59"/>
        <v>0</v>
      </c>
      <c r="BR75" s="72">
        <f t="shared" si="59"/>
        <v>0</v>
      </c>
      <c r="BS75" s="72">
        <f t="shared" si="59"/>
        <v>0</v>
      </c>
      <c r="BT75" s="72">
        <f t="shared" si="59"/>
        <v>0</v>
      </c>
      <c r="BU75" s="72">
        <f t="shared" si="59"/>
        <v>0</v>
      </c>
      <c r="BV75" s="72">
        <f t="shared" si="59"/>
        <v>0</v>
      </c>
      <c r="BW75" s="72">
        <f t="shared" ref="BW75:DF75" si="60">BW46</f>
        <v>0</v>
      </c>
      <c r="BX75" s="72">
        <f t="shared" si="60"/>
        <v>0</v>
      </c>
      <c r="BY75" s="72">
        <f t="shared" si="60"/>
        <v>0</v>
      </c>
      <c r="BZ75" s="72">
        <f t="shared" si="60"/>
        <v>0</v>
      </c>
      <c r="CA75" s="72">
        <f t="shared" si="60"/>
        <v>0</v>
      </c>
      <c r="CB75" s="72">
        <f t="shared" si="60"/>
        <v>0</v>
      </c>
      <c r="CC75" s="72">
        <f t="shared" si="60"/>
        <v>0</v>
      </c>
      <c r="CD75" s="72">
        <f t="shared" si="60"/>
        <v>0</v>
      </c>
      <c r="CE75" s="72">
        <f t="shared" si="60"/>
        <v>0</v>
      </c>
      <c r="CF75" s="72">
        <f t="shared" si="60"/>
        <v>0</v>
      </c>
      <c r="CG75" s="72">
        <f t="shared" si="60"/>
        <v>0</v>
      </c>
      <c r="CH75" s="72">
        <f t="shared" si="60"/>
        <v>0</v>
      </c>
      <c r="CI75" s="72">
        <f t="shared" si="60"/>
        <v>0</v>
      </c>
      <c r="CJ75" s="72">
        <f t="shared" si="60"/>
        <v>0</v>
      </c>
      <c r="CK75" s="72">
        <f t="shared" si="60"/>
        <v>0</v>
      </c>
      <c r="CL75" s="72">
        <f t="shared" si="60"/>
        <v>0</v>
      </c>
      <c r="CM75" s="72">
        <f t="shared" si="60"/>
        <v>0</v>
      </c>
      <c r="CN75" s="72">
        <f t="shared" si="60"/>
        <v>0</v>
      </c>
      <c r="CO75" s="72">
        <f t="shared" si="60"/>
        <v>0</v>
      </c>
      <c r="CP75" s="72">
        <f t="shared" si="60"/>
        <v>0</v>
      </c>
      <c r="CQ75" s="72">
        <f t="shared" si="60"/>
        <v>0</v>
      </c>
      <c r="CR75" s="72">
        <f t="shared" si="60"/>
        <v>0</v>
      </c>
      <c r="CS75" s="72">
        <f t="shared" si="60"/>
        <v>0</v>
      </c>
      <c r="CT75" s="72">
        <f t="shared" si="60"/>
        <v>0</v>
      </c>
      <c r="CU75" s="72">
        <f t="shared" si="60"/>
        <v>0</v>
      </c>
      <c r="CV75" s="72">
        <f t="shared" si="60"/>
        <v>0</v>
      </c>
      <c r="CW75" s="72">
        <f t="shared" si="60"/>
        <v>0</v>
      </c>
      <c r="CX75" s="72">
        <f t="shared" si="60"/>
        <v>0</v>
      </c>
      <c r="CY75" s="72">
        <f t="shared" si="60"/>
        <v>0</v>
      </c>
      <c r="CZ75" s="72">
        <f t="shared" si="60"/>
        <v>0</v>
      </c>
      <c r="DA75" s="72">
        <f t="shared" si="60"/>
        <v>0</v>
      </c>
      <c r="DB75" s="72">
        <f t="shared" si="60"/>
        <v>0</v>
      </c>
      <c r="DC75" s="72">
        <f t="shared" si="60"/>
        <v>0</v>
      </c>
      <c r="DD75" s="72">
        <f t="shared" si="60"/>
        <v>0</v>
      </c>
      <c r="DE75" s="72">
        <f t="shared" si="60"/>
        <v>0</v>
      </c>
      <c r="DF75" s="72">
        <f t="shared" si="60"/>
        <v>0</v>
      </c>
      <c r="DG75" s="92"/>
      <c r="DH75" s="92"/>
      <c r="DI75" s="308"/>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row>
    <row r="76" spans="1:137" ht="27.75" customHeight="1" x14ac:dyDescent="0.25">
      <c r="A76" s="57"/>
      <c r="B76" s="57"/>
      <c r="C76" s="497" t="str">
        <f>Weighting!C39</f>
        <v>HW 6.0</v>
      </c>
      <c r="D76" s="718" t="str">
        <f>Weighting!D39</f>
        <v>WALKABLE NEIGHBOURHOODS</v>
      </c>
      <c r="E76" s="718"/>
      <c r="F76" s="67">
        <f>Weighting!F39*H76</f>
        <v>300</v>
      </c>
      <c r="G76" s="68"/>
      <c r="H76" s="68">
        <f>Weighting!G39</f>
        <v>3</v>
      </c>
      <c r="I76" s="72">
        <f>H52</f>
        <v>0</v>
      </c>
      <c r="J76" s="57"/>
      <c r="K76" s="72">
        <f t="shared" ref="K76:AP76" si="61">K52</f>
        <v>0</v>
      </c>
      <c r="L76" s="72">
        <f t="shared" si="61"/>
        <v>0</v>
      </c>
      <c r="M76" s="72">
        <f t="shared" si="61"/>
        <v>0</v>
      </c>
      <c r="N76" s="72">
        <f t="shared" si="61"/>
        <v>0</v>
      </c>
      <c r="O76" s="72">
        <f t="shared" si="61"/>
        <v>0</v>
      </c>
      <c r="P76" s="72">
        <f t="shared" si="61"/>
        <v>0</v>
      </c>
      <c r="Q76" s="72">
        <f t="shared" si="61"/>
        <v>0</v>
      </c>
      <c r="R76" s="72">
        <f t="shared" si="61"/>
        <v>0</v>
      </c>
      <c r="S76" s="72">
        <f t="shared" si="61"/>
        <v>0</v>
      </c>
      <c r="T76" s="72">
        <f t="shared" si="61"/>
        <v>0</v>
      </c>
      <c r="U76" s="72">
        <f t="shared" si="61"/>
        <v>0</v>
      </c>
      <c r="V76" s="72">
        <f t="shared" si="61"/>
        <v>0</v>
      </c>
      <c r="W76" s="72">
        <f t="shared" si="61"/>
        <v>0</v>
      </c>
      <c r="X76" s="72">
        <f t="shared" si="61"/>
        <v>0</v>
      </c>
      <c r="Y76" s="72">
        <f t="shared" si="61"/>
        <v>0</v>
      </c>
      <c r="Z76" s="72">
        <f t="shared" si="61"/>
        <v>0</v>
      </c>
      <c r="AA76" s="72">
        <f t="shared" si="61"/>
        <v>0</v>
      </c>
      <c r="AB76" s="72">
        <f t="shared" si="61"/>
        <v>0</v>
      </c>
      <c r="AC76" s="72">
        <f t="shared" si="61"/>
        <v>0</v>
      </c>
      <c r="AD76" s="72">
        <f t="shared" si="61"/>
        <v>0</v>
      </c>
      <c r="AE76" s="72">
        <f t="shared" si="61"/>
        <v>0</v>
      </c>
      <c r="AF76" s="72">
        <f t="shared" si="61"/>
        <v>0</v>
      </c>
      <c r="AG76" s="72">
        <f t="shared" si="61"/>
        <v>0</v>
      </c>
      <c r="AH76" s="72">
        <f t="shared" si="61"/>
        <v>0</v>
      </c>
      <c r="AI76" s="72">
        <f t="shared" si="61"/>
        <v>0</v>
      </c>
      <c r="AJ76" s="72">
        <f t="shared" si="61"/>
        <v>0</v>
      </c>
      <c r="AK76" s="72">
        <f t="shared" si="61"/>
        <v>0</v>
      </c>
      <c r="AL76" s="72">
        <f t="shared" si="61"/>
        <v>0</v>
      </c>
      <c r="AM76" s="72">
        <f t="shared" si="61"/>
        <v>0</v>
      </c>
      <c r="AN76" s="72">
        <f t="shared" si="61"/>
        <v>0</v>
      </c>
      <c r="AO76" s="72">
        <f t="shared" si="61"/>
        <v>0</v>
      </c>
      <c r="AP76" s="72">
        <f t="shared" si="61"/>
        <v>0</v>
      </c>
      <c r="AQ76" s="72">
        <f t="shared" ref="AQ76:BV76" si="62">AQ52</f>
        <v>0</v>
      </c>
      <c r="AR76" s="72">
        <f t="shared" si="62"/>
        <v>0</v>
      </c>
      <c r="AS76" s="72">
        <f t="shared" si="62"/>
        <v>0</v>
      </c>
      <c r="AT76" s="72">
        <f t="shared" si="62"/>
        <v>0</v>
      </c>
      <c r="AU76" s="72">
        <f t="shared" si="62"/>
        <v>0</v>
      </c>
      <c r="AV76" s="72">
        <f t="shared" si="62"/>
        <v>0</v>
      </c>
      <c r="AW76" s="72">
        <f t="shared" si="62"/>
        <v>0</v>
      </c>
      <c r="AX76" s="72">
        <f t="shared" si="62"/>
        <v>0</v>
      </c>
      <c r="AY76" s="72">
        <f t="shared" si="62"/>
        <v>0</v>
      </c>
      <c r="AZ76" s="72">
        <f t="shared" si="62"/>
        <v>0</v>
      </c>
      <c r="BA76" s="72">
        <f t="shared" si="62"/>
        <v>0</v>
      </c>
      <c r="BB76" s="72">
        <f t="shared" si="62"/>
        <v>0</v>
      </c>
      <c r="BC76" s="72">
        <f t="shared" si="62"/>
        <v>0</v>
      </c>
      <c r="BD76" s="72">
        <f t="shared" si="62"/>
        <v>0</v>
      </c>
      <c r="BE76" s="72">
        <f t="shared" si="62"/>
        <v>0</v>
      </c>
      <c r="BF76" s="72">
        <f t="shared" si="62"/>
        <v>0</v>
      </c>
      <c r="BG76" s="72">
        <f t="shared" si="62"/>
        <v>0</v>
      </c>
      <c r="BH76" s="72">
        <f t="shared" si="62"/>
        <v>0</v>
      </c>
      <c r="BI76" s="72">
        <f t="shared" si="62"/>
        <v>0</v>
      </c>
      <c r="BJ76" s="72">
        <f t="shared" si="62"/>
        <v>0</v>
      </c>
      <c r="BK76" s="72">
        <f t="shared" si="62"/>
        <v>0</v>
      </c>
      <c r="BL76" s="72">
        <f t="shared" si="62"/>
        <v>0</v>
      </c>
      <c r="BM76" s="72">
        <f t="shared" si="62"/>
        <v>0</v>
      </c>
      <c r="BN76" s="72">
        <f t="shared" si="62"/>
        <v>0</v>
      </c>
      <c r="BO76" s="72">
        <f t="shared" si="62"/>
        <v>0</v>
      </c>
      <c r="BP76" s="72">
        <f t="shared" si="62"/>
        <v>0</v>
      </c>
      <c r="BQ76" s="72">
        <f t="shared" si="62"/>
        <v>0</v>
      </c>
      <c r="BR76" s="72">
        <f t="shared" si="62"/>
        <v>0</v>
      </c>
      <c r="BS76" s="72">
        <f t="shared" si="62"/>
        <v>0</v>
      </c>
      <c r="BT76" s="72">
        <f t="shared" si="62"/>
        <v>0</v>
      </c>
      <c r="BU76" s="72">
        <f t="shared" si="62"/>
        <v>0</v>
      </c>
      <c r="BV76" s="72">
        <f t="shared" si="62"/>
        <v>0</v>
      </c>
      <c r="BW76" s="72">
        <f t="shared" ref="BW76:DF76" si="63">BW52</f>
        <v>0</v>
      </c>
      <c r="BX76" s="72">
        <f t="shared" si="63"/>
        <v>0</v>
      </c>
      <c r="BY76" s="72">
        <f t="shared" si="63"/>
        <v>0</v>
      </c>
      <c r="BZ76" s="72">
        <f t="shared" si="63"/>
        <v>0</v>
      </c>
      <c r="CA76" s="72">
        <f t="shared" si="63"/>
        <v>0</v>
      </c>
      <c r="CB76" s="72">
        <f t="shared" si="63"/>
        <v>0</v>
      </c>
      <c r="CC76" s="72">
        <f t="shared" si="63"/>
        <v>0</v>
      </c>
      <c r="CD76" s="72">
        <f t="shared" si="63"/>
        <v>0</v>
      </c>
      <c r="CE76" s="72">
        <f t="shared" si="63"/>
        <v>0</v>
      </c>
      <c r="CF76" s="72">
        <f t="shared" si="63"/>
        <v>0</v>
      </c>
      <c r="CG76" s="72">
        <f t="shared" si="63"/>
        <v>0</v>
      </c>
      <c r="CH76" s="72">
        <f t="shared" si="63"/>
        <v>0</v>
      </c>
      <c r="CI76" s="72">
        <f t="shared" si="63"/>
        <v>0</v>
      </c>
      <c r="CJ76" s="72">
        <f t="shared" si="63"/>
        <v>0</v>
      </c>
      <c r="CK76" s="72">
        <f t="shared" si="63"/>
        <v>0</v>
      </c>
      <c r="CL76" s="72">
        <f t="shared" si="63"/>
        <v>0</v>
      </c>
      <c r="CM76" s="72">
        <f t="shared" si="63"/>
        <v>0</v>
      </c>
      <c r="CN76" s="72">
        <f t="shared" si="63"/>
        <v>0</v>
      </c>
      <c r="CO76" s="72">
        <f t="shared" si="63"/>
        <v>0</v>
      </c>
      <c r="CP76" s="72">
        <f t="shared" si="63"/>
        <v>0</v>
      </c>
      <c r="CQ76" s="72">
        <f t="shared" si="63"/>
        <v>0</v>
      </c>
      <c r="CR76" s="72">
        <f t="shared" si="63"/>
        <v>0</v>
      </c>
      <c r="CS76" s="72">
        <f t="shared" si="63"/>
        <v>0</v>
      </c>
      <c r="CT76" s="72">
        <f t="shared" si="63"/>
        <v>0</v>
      </c>
      <c r="CU76" s="72">
        <f t="shared" si="63"/>
        <v>0</v>
      </c>
      <c r="CV76" s="72">
        <f t="shared" si="63"/>
        <v>0</v>
      </c>
      <c r="CW76" s="72">
        <f t="shared" si="63"/>
        <v>0</v>
      </c>
      <c r="CX76" s="72">
        <f t="shared" si="63"/>
        <v>0</v>
      </c>
      <c r="CY76" s="72">
        <f t="shared" si="63"/>
        <v>0</v>
      </c>
      <c r="CZ76" s="72">
        <f t="shared" si="63"/>
        <v>0</v>
      </c>
      <c r="DA76" s="72">
        <f t="shared" si="63"/>
        <v>0</v>
      </c>
      <c r="DB76" s="72">
        <f t="shared" si="63"/>
        <v>0</v>
      </c>
      <c r="DC76" s="72">
        <f t="shared" si="63"/>
        <v>0</v>
      </c>
      <c r="DD76" s="72">
        <f t="shared" si="63"/>
        <v>0</v>
      </c>
      <c r="DE76" s="72">
        <f t="shared" si="63"/>
        <v>0</v>
      </c>
      <c r="DF76" s="72">
        <f t="shared" si="63"/>
        <v>0</v>
      </c>
      <c r="DG76" s="92"/>
      <c r="DH76" s="92"/>
      <c r="DI76" s="308"/>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row>
    <row r="77" spans="1:137" ht="27.75" customHeight="1" x14ac:dyDescent="0.25">
      <c r="A77" s="57"/>
      <c r="B77" s="588">
        <f>G80/10</f>
        <v>0</v>
      </c>
      <c r="C77" s="399"/>
      <c r="D77" s="717" t="str">
        <f>Weighting!D40</f>
        <v>INNOVATION / EXEMPLARY PERFORMANCE</v>
      </c>
      <c r="E77" s="717" t="str">
        <f>Weighting!D40</f>
        <v>INNOVATION / EXEMPLARY PERFORMANCE</v>
      </c>
      <c r="F77" s="67">
        <f>Weighting!F40*H77</f>
        <v>300</v>
      </c>
      <c r="G77" s="68"/>
      <c r="H77" s="68">
        <f>Weighting!G40</f>
        <v>1</v>
      </c>
      <c r="I77" s="72">
        <f>H56</f>
        <v>0</v>
      </c>
      <c r="J77" s="57"/>
      <c r="K77" s="72">
        <f>K59</f>
        <v>0</v>
      </c>
      <c r="L77" s="72">
        <f t="shared" ref="L77:BW77" si="64">L59</f>
        <v>0</v>
      </c>
      <c r="M77" s="72">
        <f t="shared" si="64"/>
        <v>0</v>
      </c>
      <c r="N77" s="72">
        <f t="shared" si="64"/>
        <v>0</v>
      </c>
      <c r="O77" s="72">
        <f t="shared" si="64"/>
        <v>0</v>
      </c>
      <c r="P77" s="72">
        <f t="shared" si="64"/>
        <v>0</v>
      </c>
      <c r="Q77" s="72">
        <f t="shared" si="64"/>
        <v>0</v>
      </c>
      <c r="R77" s="72">
        <f t="shared" si="64"/>
        <v>0</v>
      </c>
      <c r="S77" s="72">
        <f t="shared" si="64"/>
        <v>0</v>
      </c>
      <c r="T77" s="72">
        <f t="shared" si="64"/>
        <v>0</v>
      </c>
      <c r="U77" s="72">
        <f t="shared" si="64"/>
        <v>0</v>
      </c>
      <c r="V77" s="72">
        <f t="shared" si="64"/>
        <v>0</v>
      </c>
      <c r="W77" s="72">
        <f t="shared" si="64"/>
        <v>0</v>
      </c>
      <c r="X77" s="72">
        <f t="shared" si="64"/>
        <v>0</v>
      </c>
      <c r="Y77" s="72">
        <f t="shared" si="64"/>
        <v>0</v>
      </c>
      <c r="Z77" s="72">
        <f t="shared" si="64"/>
        <v>0</v>
      </c>
      <c r="AA77" s="72">
        <f t="shared" si="64"/>
        <v>0</v>
      </c>
      <c r="AB77" s="72">
        <f t="shared" si="64"/>
        <v>0</v>
      </c>
      <c r="AC77" s="72">
        <f t="shared" si="64"/>
        <v>0</v>
      </c>
      <c r="AD77" s="72">
        <f t="shared" si="64"/>
        <v>0</v>
      </c>
      <c r="AE77" s="72">
        <f t="shared" si="64"/>
        <v>0</v>
      </c>
      <c r="AF77" s="72">
        <f t="shared" si="64"/>
        <v>0</v>
      </c>
      <c r="AG77" s="72">
        <f t="shared" si="64"/>
        <v>0</v>
      </c>
      <c r="AH77" s="72">
        <f t="shared" si="64"/>
        <v>0</v>
      </c>
      <c r="AI77" s="72">
        <f t="shared" si="64"/>
        <v>0</v>
      </c>
      <c r="AJ77" s="72">
        <f t="shared" si="64"/>
        <v>0</v>
      </c>
      <c r="AK77" s="72">
        <f t="shared" si="64"/>
        <v>0</v>
      </c>
      <c r="AL77" s="72">
        <f t="shared" si="64"/>
        <v>0</v>
      </c>
      <c r="AM77" s="72">
        <f t="shared" si="64"/>
        <v>0</v>
      </c>
      <c r="AN77" s="72">
        <f t="shared" si="64"/>
        <v>0</v>
      </c>
      <c r="AO77" s="72">
        <f t="shared" si="64"/>
        <v>0</v>
      </c>
      <c r="AP77" s="72">
        <f t="shared" si="64"/>
        <v>0</v>
      </c>
      <c r="AQ77" s="72">
        <f t="shared" si="64"/>
        <v>0</v>
      </c>
      <c r="AR77" s="72">
        <f t="shared" si="64"/>
        <v>0</v>
      </c>
      <c r="AS77" s="72">
        <f t="shared" si="64"/>
        <v>0</v>
      </c>
      <c r="AT77" s="72">
        <f t="shared" si="64"/>
        <v>0</v>
      </c>
      <c r="AU77" s="72">
        <f t="shared" si="64"/>
        <v>0</v>
      </c>
      <c r="AV77" s="72">
        <f t="shared" si="64"/>
        <v>0</v>
      </c>
      <c r="AW77" s="72">
        <f t="shared" si="64"/>
        <v>0</v>
      </c>
      <c r="AX77" s="72">
        <f t="shared" si="64"/>
        <v>0</v>
      </c>
      <c r="AY77" s="72">
        <f t="shared" si="64"/>
        <v>0</v>
      </c>
      <c r="AZ77" s="72">
        <f t="shared" si="64"/>
        <v>0</v>
      </c>
      <c r="BA77" s="72">
        <f t="shared" si="64"/>
        <v>0</v>
      </c>
      <c r="BB77" s="72">
        <f t="shared" si="64"/>
        <v>0</v>
      </c>
      <c r="BC77" s="72">
        <f t="shared" si="64"/>
        <v>0</v>
      </c>
      <c r="BD77" s="72">
        <f t="shared" si="64"/>
        <v>0</v>
      </c>
      <c r="BE77" s="72">
        <f t="shared" si="64"/>
        <v>0</v>
      </c>
      <c r="BF77" s="72">
        <f t="shared" si="64"/>
        <v>0</v>
      </c>
      <c r="BG77" s="72">
        <f t="shared" si="64"/>
        <v>0</v>
      </c>
      <c r="BH77" s="72">
        <f t="shared" si="64"/>
        <v>0</v>
      </c>
      <c r="BI77" s="72">
        <f t="shared" si="64"/>
        <v>0</v>
      </c>
      <c r="BJ77" s="72">
        <f t="shared" si="64"/>
        <v>0</v>
      </c>
      <c r="BK77" s="72">
        <f t="shared" si="64"/>
        <v>0</v>
      </c>
      <c r="BL77" s="72">
        <f t="shared" si="64"/>
        <v>0</v>
      </c>
      <c r="BM77" s="72">
        <f t="shared" si="64"/>
        <v>0</v>
      </c>
      <c r="BN77" s="72">
        <f t="shared" si="64"/>
        <v>0</v>
      </c>
      <c r="BO77" s="72">
        <f t="shared" si="64"/>
        <v>0</v>
      </c>
      <c r="BP77" s="72">
        <f t="shared" si="64"/>
        <v>0</v>
      </c>
      <c r="BQ77" s="72">
        <f t="shared" si="64"/>
        <v>0</v>
      </c>
      <c r="BR77" s="72">
        <f t="shared" si="64"/>
        <v>0</v>
      </c>
      <c r="BS77" s="72">
        <f t="shared" si="64"/>
        <v>0</v>
      </c>
      <c r="BT77" s="72">
        <f t="shared" si="64"/>
        <v>0</v>
      </c>
      <c r="BU77" s="72">
        <f t="shared" si="64"/>
        <v>0</v>
      </c>
      <c r="BV77" s="72">
        <f t="shared" si="64"/>
        <v>0</v>
      </c>
      <c r="BW77" s="72">
        <f t="shared" si="64"/>
        <v>0</v>
      </c>
      <c r="BX77" s="72">
        <f t="shared" ref="BX77:DF77" si="65">BX59</f>
        <v>0</v>
      </c>
      <c r="BY77" s="72">
        <f t="shared" si="65"/>
        <v>0</v>
      </c>
      <c r="BZ77" s="72">
        <f t="shared" si="65"/>
        <v>0</v>
      </c>
      <c r="CA77" s="72">
        <f t="shared" si="65"/>
        <v>0</v>
      </c>
      <c r="CB77" s="72">
        <f t="shared" si="65"/>
        <v>0</v>
      </c>
      <c r="CC77" s="72">
        <f t="shared" si="65"/>
        <v>0</v>
      </c>
      <c r="CD77" s="72">
        <f t="shared" si="65"/>
        <v>0</v>
      </c>
      <c r="CE77" s="72">
        <f t="shared" si="65"/>
        <v>0</v>
      </c>
      <c r="CF77" s="72">
        <f t="shared" si="65"/>
        <v>0</v>
      </c>
      <c r="CG77" s="72">
        <f t="shared" si="65"/>
        <v>0</v>
      </c>
      <c r="CH77" s="72">
        <f t="shared" si="65"/>
        <v>0</v>
      </c>
      <c r="CI77" s="72">
        <f t="shared" si="65"/>
        <v>0</v>
      </c>
      <c r="CJ77" s="72">
        <f t="shared" si="65"/>
        <v>0</v>
      </c>
      <c r="CK77" s="72">
        <f t="shared" si="65"/>
        <v>0</v>
      </c>
      <c r="CL77" s="72">
        <f t="shared" si="65"/>
        <v>0</v>
      </c>
      <c r="CM77" s="72">
        <f t="shared" si="65"/>
        <v>0</v>
      </c>
      <c r="CN77" s="72">
        <f t="shared" si="65"/>
        <v>0</v>
      </c>
      <c r="CO77" s="72">
        <f t="shared" si="65"/>
        <v>0</v>
      </c>
      <c r="CP77" s="72">
        <f t="shared" si="65"/>
        <v>0</v>
      </c>
      <c r="CQ77" s="72">
        <f t="shared" si="65"/>
        <v>0</v>
      </c>
      <c r="CR77" s="72">
        <f t="shared" si="65"/>
        <v>0</v>
      </c>
      <c r="CS77" s="72">
        <f t="shared" si="65"/>
        <v>0</v>
      </c>
      <c r="CT77" s="72">
        <f t="shared" si="65"/>
        <v>0</v>
      </c>
      <c r="CU77" s="72">
        <f t="shared" si="65"/>
        <v>0</v>
      </c>
      <c r="CV77" s="72">
        <f t="shared" si="65"/>
        <v>0</v>
      </c>
      <c r="CW77" s="72">
        <f t="shared" si="65"/>
        <v>0</v>
      </c>
      <c r="CX77" s="72">
        <f t="shared" si="65"/>
        <v>0</v>
      </c>
      <c r="CY77" s="72">
        <f t="shared" si="65"/>
        <v>0</v>
      </c>
      <c r="CZ77" s="72">
        <f t="shared" si="65"/>
        <v>0</v>
      </c>
      <c r="DA77" s="72">
        <f t="shared" si="65"/>
        <v>0</v>
      </c>
      <c r="DB77" s="72">
        <f t="shared" si="65"/>
        <v>0</v>
      </c>
      <c r="DC77" s="72">
        <f t="shared" si="65"/>
        <v>0</v>
      </c>
      <c r="DD77" s="72">
        <f t="shared" si="65"/>
        <v>0</v>
      </c>
      <c r="DE77" s="72">
        <f t="shared" si="65"/>
        <v>0</v>
      </c>
      <c r="DF77" s="72">
        <f t="shared" si="65"/>
        <v>0</v>
      </c>
      <c r="DG77" s="92"/>
      <c r="DH77" s="92"/>
      <c r="DI77" s="308"/>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row>
    <row r="78" spans="1:137" s="145" customFormat="1" ht="10" customHeight="1" x14ac:dyDescent="0.25">
      <c r="A78" s="144"/>
      <c r="B78" s="588"/>
      <c r="C78" s="602"/>
      <c r="D78" s="603"/>
      <c r="E78" s="603"/>
      <c r="F78" s="604"/>
      <c r="G78" s="556"/>
      <c r="H78" s="556"/>
      <c r="I78" s="596">
        <f>IFERROR(AVERAGEIF(K78:DF78,"&lt;&gt;0"),0)</f>
        <v>0</v>
      </c>
      <c r="J78" s="144"/>
      <c r="K78" s="605">
        <f>IF(K77=100,1.4%,IF(K77=200,2.7%,IF(K77=300,4.1%,0)))</f>
        <v>0</v>
      </c>
      <c r="L78" s="605">
        <f t="shared" ref="L78:BW78" si="66">IF(L77=100,1.4%,IF(L77=200,2.7%,IF(L77=300,4.1%,0)))</f>
        <v>0</v>
      </c>
      <c r="M78" s="605">
        <f t="shared" si="66"/>
        <v>0</v>
      </c>
      <c r="N78" s="605">
        <f t="shared" si="66"/>
        <v>0</v>
      </c>
      <c r="O78" s="605">
        <f t="shared" si="66"/>
        <v>0</v>
      </c>
      <c r="P78" s="605">
        <f t="shared" si="66"/>
        <v>0</v>
      </c>
      <c r="Q78" s="605">
        <f t="shared" si="66"/>
        <v>0</v>
      </c>
      <c r="R78" s="605">
        <f t="shared" si="66"/>
        <v>0</v>
      </c>
      <c r="S78" s="605">
        <f t="shared" si="66"/>
        <v>0</v>
      </c>
      <c r="T78" s="605">
        <f t="shared" si="66"/>
        <v>0</v>
      </c>
      <c r="U78" s="605">
        <f t="shared" si="66"/>
        <v>0</v>
      </c>
      <c r="V78" s="605">
        <f t="shared" si="66"/>
        <v>0</v>
      </c>
      <c r="W78" s="605">
        <f t="shared" si="66"/>
        <v>0</v>
      </c>
      <c r="X78" s="605">
        <f t="shared" si="66"/>
        <v>0</v>
      </c>
      <c r="Y78" s="605">
        <f t="shared" si="66"/>
        <v>0</v>
      </c>
      <c r="Z78" s="605">
        <f t="shared" si="66"/>
        <v>0</v>
      </c>
      <c r="AA78" s="605">
        <f t="shared" si="66"/>
        <v>0</v>
      </c>
      <c r="AB78" s="605">
        <f t="shared" si="66"/>
        <v>0</v>
      </c>
      <c r="AC78" s="605">
        <f t="shared" si="66"/>
        <v>0</v>
      </c>
      <c r="AD78" s="605">
        <f t="shared" si="66"/>
        <v>0</v>
      </c>
      <c r="AE78" s="605">
        <f t="shared" si="66"/>
        <v>0</v>
      </c>
      <c r="AF78" s="605">
        <f t="shared" si="66"/>
        <v>0</v>
      </c>
      <c r="AG78" s="605">
        <f t="shared" si="66"/>
        <v>0</v>
      </c>
      <c r="AH78" s="605">
        <f t="shared" si="66"/>
        <v>0</v>
      </c>
      <c r="AI78" s="605">
        <f t="shared" si="66"/>
        <v>0</v>
      </c>
      <c r="AJ78" s="605">
        <f t="shared" si="66"/>
        <v>0</v>
      </c>
      <c r="AK78" s="605">
        <f t="shared" si="66"/>
        <v>0</v>
      </c>
      <c r="AL78" s="605">
        <f t="shared" si="66"/>
        <v>0</v>
      </c>
      <c r="AM78" s="605">
        <f t="shared" si="66"/>
        <v>0</v>
      </c>
      <c r="AN78" s="605">
        <f t="shared" si="66"/>
        <v>0</v>
      </c>
      <c r="AO78" s="605">
        <f t="shared" si="66"/>
        <v>0</v>
      </c>
      <c r="AP78" s="605">
        <f t="shared" si="66"/>
        <v>0</v>
      </c>
      <c r="AQ78" s="605">
        <f t="shared" si="66"/>
        <v>0</v>
      </c>
      <c r="AR78" s="605">
        <f t="shared" si="66"/>
        <v>0</v>
      </c>
      <c r="AS78" s="605">
        <f t="shared" si="66"/>
        <v>0</v>
      </c>
      <c r="AT78" s="605">
        <f t="shared" si="66"/>
        <v>0</v>
      </c>
      <c r="AU78" s="605">
        <f t="shared" si="66"/>
        <v>0</v>
      </c>
      <c r="AV78" s="605">
        <f t="shared" si="66"/>
        <v>0</v>
      </c>
      <c r="AW78" s="605">
        <f t="shared" si="66"/>
        <v>0</v>
      </c>
      <c r="AX78" s="605">
        <f t="shared" si="66"/>
        <v>0</v>
      </c>
      <c r="AY78" s="605">
        <f t="shared" si="66"/>
        <v>0</v>
      </c>
      <c r="AZ78" s="605">
        <f t="shared" si="66"/>
        <v>0</v>
      </c>
      <c r="BA78" s="605">
        <f t="shared" si="66"/>
        <v>0</v>
      </c>
      <c r="BB78" s="605">
        <f t="shared" si="66"/>
        <v>0</v>
      </c>
      <c r="BC78" s="605">
        <f t="shared" si="66"/>
        <v>0</v>
      </c>
      <c r="BD78" s="605">
        <f t="shared" si="66"/>
        <v>0</v>
      </c>
      <c r="BE78" s="605">
        <f t="shared" si="66"/>
        <v>0</v>
      </c>
      <c r="BF78" s="605">
        <f t="shared" si="66"/>
        <v>0</v>
      </c>
      <c r="BG78" s="605">
        <f t="shared" si="66"/>
        <v>0</v>
      </c>
      <c r="BH78" s="605">
        <f t="shared" si="66"/>
        <v>0</v>
      </c>
      <c r="BI78" s="605">
        <f t="shared" si="66"/>
        <v>0</v>
      </c>
      <c r="BJ78" s="605">
        <f t="shared" si="66"/>
        <v>0</v>
      </c>
      <c r="BK78" s="605">
        <f t="shared" si="66"/>
        <v>0</v>
      </c>
      <c r="BL78" s="605">
        <f t="shared" si="66"/>
        <v>0</v>
      </c>
      <c r="BM78" s="605">
        <f t="shared" si="66"/>
        <v>0</v>
      </c>
      <c r="BN78" s="605">
        <f t="shared" si="66"/>
        <v>0</v>
      </c>
      <c r="BO78" s="605">
        <f t="shared" si="66"/>
        <v>0</v>
      </c>
      <c r="BP78" s="605">
        <f t="shared" si="66"/>
        <v>0</v>
      </c>
      <c r="BQ78" s="605">
        <f t="shared" si="66"/>
        <v>0</v>
      </c>
      <c r="BR78" s="605">
        <f t="shared" si="66"/>
        <v>0</v>
      </c>
      <c r="BS78" s="605">
        <f t="shared" si="66"/>
        <v>0</v>
      </c>
      <c r="BT78" s="605">
        <f t="shared" si="66"/>
        <v>0</v>
      </c>
      <c r="BU78" s="605">
        <f t="shared" si="66"/>
        <v>0</v>
      </c>
      <c r="BV78" s="605">
        <f t="shared" si="66"/>
        <v>0</v>
      </c>
      <c r="BW78" s="605">
        <f t="shared" si="66"/>
        <v>0</v>
      </c>
      <c r="BX78" s="605">
        <f t="shared" ref="BX78:DF78" si="67">IF(BX77=100,1.4%,IF(BX77=200,2.7%,IF(BX77=300,4.1%,0)))</f>
        <v>0</v>
      </c>
      <c r="BY78" s="605">
        <f t="shared" si="67"/>
        <v>0</v>
      </c>
      <c r="BZ78" s="605">
        <f t="shared" si="67"/>
        <v>0</v>
      </c>
      <c r="CA78" s="605">
        <f t="shared" si="67"/>
        <v>0</v>
      </c>
      <c r="CB78" s="605">
        <f t="shared" si="67"/>
        <v>0</v>
      </c>
      <c r="CC78" s="605">
        <f t="shared" si="67"/>
        <v>0</v>
      </c>
      <c r="CD78" s="605">
        <f t="shared" si="67"/>
        <v>0</v>
      </c>
      <c r="CE78" s="605">
        <f t="shared" si="67"/>
        <v>0</v>
      </c>
      <c r="CF78" s="605">
        <f t="shared" si="67"/>
        <v>0</v>
      </c>
      <c r="CG78" s="605">
        <f t="shared" si="67"/>
        <v>0</v>
      </c>
      <c r="CH78" s="605">
        <f t="shared" si="67"/>
        <v>0</v>
      </c>
      <c r="CI78" s="605">
        <f t="shared" si="67"/>
        <v>0</v>
      </c>
      <c r="CJ78" s="605">
        <f t="shared" si="67"/>
        <v>0</v>
      </c>
      <c r="CK78" s="605">
        <f t="shared" si="67"/>
        <v>0</v>
      </c>
      <c r="CL78" s="605">
        <f t="shared" si="67"/>
        <v>0</v>
      </c>
      <c r="CM78" s="605">
        <f t="shared" si="67"/>
        <v>0</v>
      </c>
      <c r="CN78" s="605">
        <f t="shared" si="67"/>
        <v>0</v>
      </c>
      <c r="CO78" s="605">
        <f t="shared" si="67"/>
        <v>0</v>
      </c>
      <c r="CP78" s="605">
        <f t="shared" si="67"/>
        <v>0</v>
      </c>
      <c r="CQ78" s="605">
        <f t="shared" si="67"/>
        <v>0</v>
      </c>
      <c r="CR78" s="605">
        <f t="shared" si="67"/>
        <v>0</v>
      </c>
      <c r="CS78" s="605">
        <f t="shared" si="67"/>
        <v>0</v>
      </c>
      <c r="CT78" s="605">
        <f t="shared" si="67"/>
        <v>0</v>
      </c>
      <c r="CU78" s="605">
        <f t="shared" si="67"/>
        <v>0</v>
      </c>
      <c r="CV78" s="605">
        <f t="shared" si="67"/>
        <v>0</v>
      </c>
      <c r="CW78" s="605">
        <f t="shared" si="67"/>
        <v>0</v>
      </c>
      <c r="CX78" s="605">
        <f t="shared" si="67"/>
        <v>0</v>
      </c>
      <c r="CY78" s="605">
        <f t="shared" si="67"/>
        <v>0</v>
      </c>
      <c r="CZ78" s="605">
        <f t="shared" si="67"/>
        <v>0</v>
      </c>
      <c r="DA78" s="605">
        <f t="shared" si="67"/>
        <v>0</v>
      </c>
      <c r="DB78" s="605">
        <f t="shared" si="67"/>
        <v>0</v>
      </c>
      <c r="DC78" s="605">
        <f t="shared" si="67"/>
        <v>0</v>
      </c>
      <c r="DD78" s="605">
        <f t="shared" si="67"/>
        <v>0</v>
      </c>
      <c r="DE78" s="605">
        <f t="shared" si="67"/>
        <v>0</v>
      </c>
      <c r="DF78" s="605">
        <f t="shared" si="67"/>
        <v>0</v>
      </c>
      <c r="DG78" s="554"/>
      <c r="DH78" s="554"/>
      <c r="DI78" s="606"/>
      <c r="DJ78" s="554"/>
      <c r="DK78" s="554"/>
      <c r="DL78" s="554"/>
      <c r="DM78" s="554"/>
      <c r="DN78" s="554"/>
      <c r="DO78" s="554"/>
      <c r="DP78" s="554"/>
      <c r="DQ78" s="554"/>
      <c r="DR78" s="554"/>
      <c r="DS78" s="554"/>
      <c r="DT78" s="554"/>
      <c r="DU78" s="554"/>
      <c r="DV78" s="554"/>
      <c r="DW78" s="554"/>
      <c r="DX78" s="554"/>
      <c r="DY78" s="554"/>
      <c r="DZ78" s="554"/>
      <c r="EA78" s="554"/>
      <c r="EB78" s="554"/>
      <c r="EC78" s="554"/>
      <c r="ED78" s="554"/>
      <c r="EE78" s="554"/>
      <c r="EF78" s="554"/>
      <c r="EG78" s="554"/>
    </row>
    <row r="79" spans="1:137" ht="27.75" customHeight="1" x14ac:dyDescent="0.25">
      <c r="A79" s="57"/>
      <c r="B79" s="57"/>
      <c r="C79" s="98"/>
      <c r="D79" s="98"/>
      <c r="E79" s="183" t="s">
        <v>50</v>
      </c>
      <c r="F79" s="73">
        <f>SUM(F65:F76)</f>
        <v>1550</v>
      </c>
      <c r="G79" s="74"/>
      <c r="H79" s="74"/>
      <c r="I79" s="75">
        <f>SUM(I65:I76)</f>
        <v>0</v>
      </c>
      <c r="J79" s="57"/>
      <c r="K79" s="75">
        <f>SUM(K65:K76)</f>
        <v>0</v>
      </c>
      <c r="L79" s="75">
        <f t="shared" ref="L79:BW79" si="68">SUM(L65:L76)</f>
        <v>0</v>
      </c>
      <c r="M79" s="75">
        <f t="shared" si="68"/>
        <v>0</v>
      </c>
      <c r="N79" s="75">
        <f t="shared" si="68"/>
        <v>0</v>
      </c>
      <c r="O79" s="75">
        <f t="shared" si="68"/>
        <v>0</v>
      </c>
      <c r="P79" s="75">
        <f t="shared" si="68"/>
        <v>0</v>
      </c>
      <c r="Q79" s="75">
        <f t="shared" si="68"/>
        <v>0</v>
      </c>
      <c r="R79" s="75">
        <f t="shared" si="68"/>
        <v>0</v>
      </c>
      <c r="S79" s="75">
        <f t="shared" si="68"/>
        <v>0</v>
      </c>
      <c r="T79" s="75">
        <f t="shared" si="68"/>
        <v>0</v>
      </c>
      <c r="U79" s="75">
        <f t="shared" si="68"/>
        <v>0</v>
      </c>
      <c r="V79" s="75">
        <f t="shared" si="68"/>
        <v>0</v>
      </c>
      <c r="W79" s="75">
        <f t="shared" si="68"/>
        <v>0</v>
      </c>
      <c r="X79" s="75">
        <f t="shared" si="68"/>
        <v>0</v>
      </c>
      <c r="Y79" s="75">
        <f t="shared" si="68"/>
        <v>0</v>
      </c>
      <c r="Z79" s="75">
        <f t="shared" si="68"/>
        <v>0</v>
      </c>
      <c r="AA79" s="75">
        <f t="shared" si="68"/>
        <v>0</v>
      </c>
      <c r="AB79" s="75">
        <f t="shared" si="68"/>
        <v>0</v>
      </c>
      <c r="AC79" s="75">
        <f t="shared" si="68"/>
        <v>0</v>
      </c>
      <c r="AD79" s="75">
        <f t="shared" si="68"/>
        <v>0</v>
      </c>
      <c r="AE79" s="75">
        <f t="shared" si="68"/>
        <v>0</v>
      </c>
      <c r="AF79" s="75">
        <f t="shared" si="68"/>
        <v>0</v>
      </c>
      <c r="AG79" s="75">
        <f t="shared" si="68"/>
        <v>0</v>
      </c>
      <c r="AH79" s="75">
        <f t="shared" si="68"/>
        <v>0</v>
      </c>
      <c r="AI79" s="75">
        <f t="shared" si="68"/>
        <v>0</v>
      </c>
      <c r="AJ79" s="75">
        <f t="shared" si="68"/>
        <v>0</v>
      </c>
      <c r="AK79" s="75">
        <f t="shared" si="68"/>
        <v>0</v>
      </c>
      <c r="AL79" s="75">
        <f t="shared" si="68"/>
        <v>0</v>
      </c>
      <c r="AM79" s="75">
        <f t="shared" si="68"/>
        <v>0</v>
      </c>
      <c r="AN79" s="75">
        <f t="shared" si="68"/>
        <v>0</v>
      </c>
      <c r="AO79" s="75">
        <f t="shared" si="68"/>
        <v>0</v>
      </c>
      <c r="AP79" s="75">
        <f t="shared" si="68"/>
        <v>0</v>
      </c>
      <c r="AQ79" s="75">
        <f t="shared" si="68"/>
        <v>0</v>
      </c>
      <c r="AR79" s="75">
        <f t="shared" si="68"/>
        <v>0</v>
      </c>
      <c r="AS79" s="75">
        <f t="shared" si="68"/>
        <v>0</v>
      </c>
      <c r="AT79" s="75">
        <f t="shared" si="68"/>
        <v>0</v>
      </c>
      <c r="AU79" s="75">
        <f t="shared" si="68"/>
        <v>0</v>
      </c>
      <c r="AV79" s="75">
        <f t="shared" si="68"/>
        <v>0</v>
      </c>
      <c r="AW79" s="75">
        <f t="shared" si="68"/>
        <v>0</v>
      </c>
      <c r="AX79" s="75">
        <f t="shared" si="68"/>
        <v>0</v>
      </c>
      <c r="AY79" s="75">
        <f t="shared" si="68"/>
        <v>0</v>
      </c>
      <c r="AZ79" s="75">
        <f t="shared" si="68"/>
        <v>0</v>
      </c>
      <c r="BA79" s="75">
        <f t="shared" si="68"/>
        <v>0</v>
      </c>
      <c r="BB79" s="75">
        <f t="shared" si="68"/>
        <v>0</v>
      </c>
      <c r="BC79" s="75">
        <f t="shared" si="68"/>
        <v>0</v>
      </c>
      <c r="BD79" s="75">
        <f t="shared" si="68"/>
        <v>0</v>
      </c>
      <c r="BE79" s="75">
        <f t="shared" si="68"/>
        <v>0</v>
      </c>
      <c r="BF79" s="75">
        <f t="shared" si="68"/>
        <v>0</v>
      </c>
      <c r="BG79" s="75">
        <f t="shared" si="68"/>
        <v>0</v>
      </c>
      <c r="BH79" s="75">
        <f t="shared" si="68"/>
        <v>0</v>
      </c>
      <c r="BI79" s="75">
        <f t="shared" si="68"/>
        <v>0</v>
      </c>
      <c r="BJ79" s="75">
        <f t="shared" si="68"/>
        <v>0</v>
      </c>
      <c r="BK79" s="75">
        <f t="shared" si="68"/>
        <v>0</v>
      </c>
      <c r="BL79" s="75">
        <f t="shared" si="68"/>
        <v>0</v>
      </c>
      <c r="BM79" s="75">
        <f t="shared" si="68"/>
        <v>0</v>
      </c>
      <c r="BN79" s="75">
        <f t="shared" si="68"/>
        <v>0</v>
      </c>
      <c r="BO79" s="75">
        <f t="shared" si="68"/>
        <v>0</v>
      </c>
      <c r="BP79" s="75">
        <f t="shared" si="68"/>
        <v>0</v>
      </c>
      <c r="BQ79" s="75">
        <f t="shared" si="68"/>
        <v>0</v>
      </c>
      <c r="BR79" s="75">
        <f t="shared" si="68"/>
        <v>0</v>
      </c>
      <c r="BS79" s="75">
        <f t="shared" si="68"/>
        <v>0</v>
      </c>
      <c r="BT79" s="75">
        <f t="shared" si="68"/>
        <v>0</v>
      </c>
      <c r="BU79" s="75">
        <f t="shared" si="68"/>
        <v>0</v>
      </c>
      <c r="BV79" s="75">
        <f t="shared" si="68"/>
        <v>0</v>
      </c>
      <c r="BW79" s="75">
        <f t="shared" si="68"/>
        <v>0</v>
      </c>
      <c r="BX79" s="75">
        <f t="shared" ref="BX79:DF79" si="69">SUM(BX65:BX76)</f>
        <v>0</v>
      </c>
      <c r="BY79" s="75">
        <f t="shared" si="69"/>
        <v>0</v>
      </c>
      <c r="BZ79" s="75">
        <f t="shared" si="69"/>
        <v>0</v>
      </c>
      <c r="CA79" s="75">
        <f t="shared" si="69"/>
        <v>0</v>
      </c>
      <c r="CB79" s="75">
        <f t="shared" si="69"/>
        <v>0</v>
      </c>
      <c r="CC79" s="75">
        <f t="shared" si="69"/>
        <v>0</v>
      </c>
      <c r="CD79" s="75">
        <f t="shared" si="69"/>
        <v>0</v>
      </c>
      <c r="CE79" s="75">
        <f t="shared" si="69"/>
        <v>0</v>
      </c>
      <c r="CF79" s="75">
        <f t="shared" si="69"/>
        <v>0</v>
      </c>
      <c r="CG79" s="75">
        <f t="shared" si="69"/>
        <v>0</v>
      </c>
      <c r="CH79" s="75">
        <f t="shared" si="69"/>
        <v>0</v>
      </c>
      <c r="CI79" s="75">
        <f t="shared" si="69"/>
        <v>0</v>
      </c>
      <c r="CJ79" s="75">
        <f t="shared" si="69"/>
        <v>0</v>
      </c>
      <c r="CK79" s="75">
        <f t="shared" si="69"/>
        <v>0</v>
      </c>
      <c r="CL79" s="75">
        <f t="shared" si="69"/>
        <v>0</v>
      </c>
      <c r="CM79" s="75">
        <f t="shared" si="69"/>
        <v>0</v>
      </c>
      <c r="CN79" s="75">
        <f t="shared" si="69"/>
        <v>0</v>
      </c>
      <c r="CO79" s="75">
        <f t="shared" si="69"/>
        <v>0</v>
      </c>
      <c r="CP79" s="75">
        <f t="shared" si="69"/>
        <v>0</v>
      </c>
      <c r="CQ79" s="75">
        <f t="shared" si="69"/>
        <v>0</v>
      </c>
      <c r="CR79" s="75">
        <f t="shared" si="69"/>
        <v>0</v>
      </c>
      <c r="CS79" s="75">
        <f t="shared" si="69"/>
        <v>0</v>
      </c>
      <c r="CT79" s="75">
        <f t="shared" si="69"/>
        <v>0</v>
      </c>
      <c r="CU79" s="75">
        <f t="shared" si="69"/>
        <v>0</v>
      </c>
      <c r="CV79" s="75">
        <f t="shared" si="69"/>
        <v>0</v>
      </c>
      <c r="CW79" s="75">
        <f t="shared" si="69"/>
        <v>0</v>
      </c>
      <c r="CX79" s="75">
        <f t="shared" si="69"/>
        <v>0</v>
      </c>
      <c r="CY79" s="75">
        <f t="shared" si="69"/>
        <v>0</v>
      </c>
      <c r="CZ79" s="75">
        <f t="shared" si="69"/>
        <v>0</v>
      </c>
      <c r="DA79" s="75">
        <f t="shared" si="69"/>
        <v>0</v>
      </c>
      <c r="DB79" s="75">
        <f t="shared" si="69"/>
        <v>0</v>
      </c>
      <c r="DC79" s="75">
        <f t="shared" si="69"/>
        <v>0</v>
      </c>
      <c r="DD79" s="75">
        <f t="shared" si="69"/>
        <v>0</v>
      </c>
      <c r="DE79" s="75">
        <f t="shared" si="69"/>
        <v>0</v>
      </c>
      <c r="DF79" s="75">
        <f t="shared" si="69"/>
        <v>0</v>
      </c>
      <c r="DG79" s="92"/>
      <c r="DH79" s="92"/>
      <c r="DI79" s="308"/>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row>
    <row r="80" spans="1:137" ht="18" customHeight="1" x14ac:dyDescent="0.2">
      <c r="A80" s="57"/>
      <c r="B80" s="57"/>
      <c r="C80" s="57"/>
      <c r="D80" s="57"/>
      <c r="E80" s="57"/>
      <c r="F80" s="57"/>
      <c r="G80" s="300">
        <f>F82/10</f>
        <v>0</v>
      </c>
      <c r="H80" s="269">
        <f>10-G80</f>
        <v>10</v>
      </c>
      <c r="I80" s="57"/>
      <c r="J80" s="5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c r="BA80" s="297"/>
      <c r="BB80" s="297"/>
      <c r="BC80" s="297"/>
      <c r="BD80" s="297"/>
      <c r="BE80" s="297"/>
      <c r="BF80" s="297"/>
      <c r="BG80" s="297"/>
      <c r="BH80" s="297"/>
      <c r="BI80" s="297"/>
      <c r="BJ80" s="297"/>
      <c r="BK80" s="297"/>
      <c r="BL80" s="297"/>
      <c r="BM80" s="297"/>
      <c r="BN80" s="297"/>
      <c r="BO80" s="297"/>
      <c r="BP80" s="297"/>
      <c r="BQ80" s="297"/>
      <c r="BR80" s="297"/>
      <c r="BS80" s="297"/>
      <c r="BT80" s="297"/>
      <c r="BU80" s="297"/>
      <c r="BV80" s="297"/>
      <c r="BW80" s="297"/>
      <c r="BX80" s="297"/>
      <c r="BY80" s="297"/>
      <c r="BZ80" s="297"/>
      <c r="CA80" s="297"/>
      <c r="CB80" s="297"/>
      <c r="CC80" s="297"/>
      <c r="CD80" s="297"/>
      <c r="CE80" s="297"/>
      <c r="CF80" s="297"/>
      <c r="CG80" s="297"/>
      <c r="CH80" s="297"/>
      <c r="CI80" s="297"/>
      <c r="CJ80" s="297"/>
      <c r="CK80" s="297"/>
      <c r="CL80" s="297"/>
      <c r="CM80" s="297"/>
      <c r="CN80" s="297"/>
      <c r="CO80" s="297"/>
      <c r="CP80" s="297"/>
      <c r="CQ80" s="297"/>
      <c r="CR80" s="297"/>
      <c r="CS80" s="297"/>
      <c r="CT80" s="297"/>
      <c r="CU80" s="297"/>
      <c r="CV80" s="297"/>
      <c r="CW80" s="297"/>
      <c r="CX80" s="297"/>
      <c r="CY80" s="297"/>
      <c r="CZ80" s="297"/>
      <c r="DA80" s="297"/>
      <c r="DB80" s="297"/>
      <c r="DC80" s="297"/>
      <c r="DD80" s="297"/>
      <c r="DE80" s="297"/>
      <c r="DF80" s="297"/>
      <c r="DG80" s="92"/>
      <c r="DH80" s="92"/>
      <c r="DI80" s="308"/>
      <c r="DJ80" s="92"/>
      <c r="DK80" s="92"/>
      <c r="DL80" s="92"/>
      <c r="DM80" s="92"/>
      <c r="DN80" s="92"/>
      <c r="DO80" s="92"/>
      <c r="DP80" s="92"/>
      <c r="DQ80" s="92"/>
      <c r="DR80" s="92"/>
      <c r="DS80" s="92"/>
      <c r="DT80" s="92"/>
      <c r="DU80" s="92"/>
      <c r="DV80" s="92"/>
      <c r="DW80" s="92"/>
      <c r="DX80" s="92"/>
      <c r="DY80" s="92"/>
      <c r="DZ80" s="92"/>
      <c r="EA80" s="92"/>
      <c r="EB80" s="92"/>
      <c r="EC80" s="92"/>
      <c r="ED80" s="92"/>
      <c r="EE80" s="92"/>
      <c r="EF80" s="92"/>
      <c r="EG80" s="92"/>
    </row>
    <row r="81" spans="1:137" x14ac:dyDescent="0.2">
      <c r="F81" s="218"/>
      <c r="G81" s="218"/>
      <c r="H81" s="218"/>
      <c r="I81" s="218"/>
      <c r="J81" s="218"/>
      <c r="K81" s="298">
        <f>K82/10</f>
        <v>0</v>
      </c>
      <c r="L81" s="298">
        <f t="shared" ref="L81:U81" si="70">L82/10</f>
        <v>0</v>
      </c>
      <c r="M81" s="298">
        <f t="shared" si="70"/>
        <v>0</v>
      </c>
      <c r="N81" s="298">
        <f t="shared" si="70"/>
        <v>0</v>
      </c>
      <c r="O81" s="298">
        <f t="shared" si="70"/>
        <v>0</v>
      </c>
      <c r="P81" s="298">
        <f t="shared" si="70"/>
        <v>0</v>
      </c>
      <c r="Q81" s="298">
        <f t="shared" si="70"/>
        <v>0</v>
      </c>
      <c r="R81" s="298">
        <f t="shared" si="70"/>
        <v>0</v>
      </c>
      <c r="S81" s="298">
        <f t="shared" si="70"/>
        <v>0</v>
      </c>
      <c r="T81" s="298">
        <f t="shared" si="70"/>
        <v>0</v>
      </c>
      <c r="U81" s="298">
        <f t="shared" si="70"/>
        <v>0</v>
      </c>
      <c r="V81" s="298">
        <f t="shared" ref="V81" si="71">V82/10</f>
        <v>0</v>
      </c>
      <c r="W81" s="298">
        <f t="shared" ref="W81" si="72">W82/10</f>
        <v>0</v>
      </c>
      <c r="X81" s="298">
        <f t="shared" ref="X81" si="73">X82/10</f>
        <v>0</v>
      </c>
      <c r="Y81" s="298">
        <f t="shared" ref="Y81" si="74">Y82/10</f>
        <v>0</v>
      </c>
      <c r="Z81" s="298">
        <f t="shared" ref="Z81" si="75">Z82/10</f>
        <v>0</v>
      </c>
      <c r="AA81" s="298">
        <f t="shared" ref="AA81" si="76">AA82/10</f>
        <v>0</v>
      </c>
      <c r="AB81" s="298">
        <f t="shared" ref="AB81" si="77">AB82/10</f>
        <v>0</v>
      </c>
      <c r="AC81" s="298">
        <f t="shared" ref="AC81" si="78">AC82/10</f>
        <v>0</v>
      </c>
      <c r="AD81" s="298">
        <f t="shared" ref="AD81:AE81" si="79">AD82/10</f>
        <v>0</v>
      </c>
      <c r="AE81" s="298">
        <f t="shared" si="79"/>
        <v>0</v>
      </c>
      <c r="AF81" s="298">
        <f t="shared" ref="AF81" si="80">AF82/10</f>
        <v>0</v>
      </c>
      <c r="AG81" s="298">
        <f t="shared" ref="AG81" si="81">AG82/10</f>
        <v>0</v>
      </c>
      <c r="AH81" s="298">
        <f t="shared" ref="AH81" si="82">AH82/10</f>
        <v>0</v>
      </c>
      <c r="AI81" s="298">
        <f t="shared" ref="AI81" si="83">AI82/10</f>
        <v>0</v>
      </c>
      <c r="AJ81" s="298">
        <f t="shared" ref="AJ81" si="84">AJ82/10</f>
        <v>0</v>
      </c>
      <c r="AK81" s="298">
        <f t="shared" ref="AK81" si="85">AK82/10</f>
        <v>0</v>
      </c>
      <c r="AL81" s="298">
        <f t="shared" ref="AL81" si="86">AL82/10</f>
        <v>0</v>
      </c>
      <c r="AM81" s="298">
        <f t="shared" ref="AM81" si="87">AM82/10</f>
        <v>0</v>
      </c>
      <c r="AN81" s="298">
        <f t="shared" ref="AN81:AO81" si="88">AN82/10</f>
        <v>0</v>
      </c>
      <c r="AO81" s="298">
        <f t="shared" si="88"/>
        <v>0</v>
      </c>
      <c r="AP81" s="298">
        <f t="shared" ref="AP81" si="89">AP82/10</f>
        <v>0</v>
      </c>
      <c r="AQ81" s="298">
        <f t="shared" ref="AQ81" si="90">AQ82/10</f>
        <v>0</v>
      </c>
      <c r="AR81" s="298">
        <f t="shared" ref="AR81" si="91">AR82/10</f>
        <v>0</v>
      </c>
      <c r="AS81" s="298">
        <f t="shared" ref="AS81" si="92">AS82/10</f>
        <v>0</v>
      </c>
      <c r="AT81" s="298">
        <f t="shared" ref="AT81" si="93">AT82/10</f>
        <v>0</v>
      </c>
      <c r="AU81" s="298">
        <f t="shared" ref="AU81" si="94">AU82/10</f>
        <v>0</v>
      </c>
      <c r="AV81" s="298">
        <f t="shared" ref="AV81" si="95">AV82/10</f>
        <v>0</v>
      </c>
      <c r="AW81" s="298">
        <f t="shared" ref="AW81" si="96">AW82/10</f>
        <v>0</v>
      </c>
      <c r="AX81" s="298">
        <f t="shared" ref="AX81:AY81" si="97">AX82/10</f>
        <v>0</v>
      </c>
      <c r="AY81" s="298">
        <f t="shared" si="97"/>
        <v>0</v>
      </c>
      <c r="AZ81" s="298">
        <f t="shared" ref="AZ81" si="98">AZ82/10</f>
        <v>0</v>
      </c>
      <c r="BA81" s="298">
        <f t="shared" ref="BA81" si="99">BA82/10</f>
        <v>0</v>
      </c>
      <c r="BB81" s="298">
        <f t="shared" ref="BB81" si="100">BB82/10</f>
        <v>0</v>
      </c>
      <c r="BC81" s="298">
        <f t="shared" ref="BC81" si="101">BC82/10</f>
        <v>0</v>
      </c>
      <c r="BD81" s="298">
        <f t="shared" ref="BD81" si="102">BD82/10</f>
        <v>0</v>
      </c>
      <c r="BE81" s="298">
        <f t="shared" ref="BE81" si="103">BE82/10</f>
        <v>0</v>
      </c>
      <c r="BF81" s="298">
        <f t="shared" ref="BF81" si="104">BF82/10</f>
        <v>0</v>
      </c>
      <c r="BG81" s="298">
        <f t="shared" ref="BG81" si="105">BG82/10</f>
        <v>0</v>
      </c>
      <c r="BH81" s="298">
        <f t="shared" ref="BH81:BI81" si="106">BH82/10</f>
        <v>0</v>
      </c>
      <c r="BI81" s="298">
        <f t="shared" si="106"/>
        <v>0</v>
      </c>
      <c r="BJ81" s="298">
        <f t="shared" ref="BJ81" si="107">BJ82/10</f>
        <v>0</v>
      </c>
      <c r="BK81" s="298">
        <f t="shared" ref="BK81" si="108">BK82/10</f>
        <v>0</v>
      </c>
      <c r="BL81" s="298">
        <f t="shared" ref="BL81" si="109">BL82/10</f>
        <v>0</v>
      </c>
      <c r="BM81" s="298">
        <f t="shared" ref="BM81" si="110">BM82/10</f>
        <v>0</v>
      </c>
      <c r="BN81" s="298">
        <f t="shared" ref="BN81" si="111">BN82/10</f>
        <v>0</v>
      </c>
      <c r="BO81" s="298">
        <f t="shared" ref="BO81" si="112">BO82/10</f>
        <v>0</v>
      </c>
      <c r="BP81" s="298">
        <f t="shared" ref="BP81" si="113">BP82/10</f>
        <v>0</v>
      </c>
      <c r="BQ81" s="298">
        <f t="shared" ref="BQ81" si="114">BQ82/10</f>
        <v>0</v>
      </c>
      <c r="BR81" s="298">
        <f t="shared" ref="BR81:BS81" si="115">BR82/10</f>
        <v>0</v>
      </c>
      <c r="BS81" s="298">
        <f t="shared" si="115"/>
        <v>0</v>
      </c>
      <c r="BT81" s="298">
        <f t="shared" ref="BT81" si="116">BT82/10</f>
        <v>0</v>
      </c>
      <c r="BU81" s="298">
        <f t="shared" ref="BU81" si="117">BU82/10</f>
        <v>0</v>
      </c>
      <c r="BV81" s="298">
        <f t="shared" ref="BV81" si="118">BV82/10</f>
        <v>0</v>
      </c>
      <c r="BW81" s="298">
        <f t="shared" ref="BW81" si="119">BW82/10</f>
        <v>0</v>
      </c>
      <c r="BX81" s="298">
        <f t="shared" ref="BX81" si="120">BX82/10</f>
        <v>0</v>
      </c>
      <c r="BY81" s="298">
        <f t="shared" ref="BY81" si="121">BY82/10</f>
        <v>0</v>
      </c>
      <c r="BZ81" s="298">
        <f t="shared" ref="BZ81" si="122">BZ82/10</f>
        <v>0</v>
      </c>
      <c r="CA81" s="298">
        <f t="shared" ref="CA81" si="123">CA82/10</f>
        <v>0</v>
      </c>
      <c r="CB81" s="298">
        <f t="shared" ref="CB81:CC81" si="124">CB82/10</f>
        <v>0</v>
      </c>
      <c r="CC81" s="298">
        <f t="shared" si="124"/>
        <v>0</v>
      </c>
      <c r="CD81" s="298">
        <f t="shared" ref="CD81" si="125">CD82/10</f>
        <v>0</v>
      </c>
      <c r="CE81" s="298">
        <f t="shared" ref="CE81" si="126">CE82/10</f>
        <v>0</v>
      </c>
      <c r="CF81" s="298">
        <f t="shared" ref="CF81" si="127">CF82/10</f>
        <v>0</v>
      </c>
      <c r="CG81" s="298">
        <f t="shared" ref="CG81" si="128">CG82/10</f>
        <v>0</v>
      </c>
      <c r="CH81" s="298">
        <f t="shared" ref="CH81" si="129">CH82/10</f>
        <v>0</v>
      </c>
      <c r="CI81" s="298">
        <f t="shared" ref="CI81" si="130">CI82/10</f>
        <v>0</v>
      </c>
      <c r="CJ81" s="298">
        <f t="shared" ref="CJ81" si="131">CJ82/10</f>
        <v>0</v>
      </c>
      <c r="CK81" s="298">
        <f t="shared" ref="CK81" si="132">CK82/10</f>
        <v>0</v>
      </c>
      <c r="CL81" s="298">
        <f t="shared" ref="CL81:CM81" si="133">CL82/10</f>
        <v>0</v>
      </c>
      <c r="CM81" s="298">
        <f t="shared" si="133"/>
        <v>0</v>
      </c>
      <c r="CN81" s="298">
        <f t="shared" ref="CN81" si="134">CN82/10</f>
        <v>0</v>
      </c>
      <c r="CO81" s="298">
        <f t="shared" ref="CO81" si="135">CO82/10</f>
        <v>0</v>
      </c>
      <c r="CP81" s="298">
        <f t="shared" ref="CP81" si="136">CP82/10</f>
        <v>0</v>
      </c>
      <c r="CQ81" s="298">
        <f t="shared" ref="CQ81" si="137">CQ82/10</f>
        <v>0</v>
      </c>
      <c r="CR81" s="298">
        <f t="shared" ref="CR81" si="138">CR82/10</f>
        <v>0</v>
      </c>
      <c r="CS81" s="298">
        <f t="shared" ref="CS81" si="139">CS82/10</f>
        <v>0</v>
      </c>
      <c r="CT81" s="298">
        <f t="shared" ref="CT81" si="140">CT82/10</f>
        <v>0</v>
      </c>
      <c r="CU81" s="298">
        <f t="shared" ref="CU81" si="141">CU82/10</f>
        <v>0</v>
      </c>
      <c r="CV81" s="298">
        <f t="shared" ref="CV81:CW81" si="142">CV82/10</f>
        <v>0</v>
      </c>
      <c r="CW81" s="298">
        <f t="shared" si="142"/>
        <v>0</v>
      </c>
      <c r="CX81" s="298">
        <f t="shared" ref="CX81" si="143">CX82/10</f>
        <v>0</v>
      </c>
      <c r="CY81" s="298">
        <f t="shared" ref="CY81" si="144">CY82/10</f>
        <v>0</v>
      </c>
      <c r="CZ81" s="298">
        <f t="shared" ref="CZ81" si="145">CZ82/10</f>
        <v>0</v>
      </c>
      <c r="DA81" s="298">
        <f t="shared" ref="DA81" si="146">DA82/10</f>
        <v>0</v>
      </c>
      <c r="DB81" s="298">
        <f t="shared" ref="DB81" si="147">DB82/10</f>
        <v>0</v>
      </c>
      <c r="DC81" s="298">
        <f t="shared" ref="DC81" si="148">DC82/10</f>
        <v>0</v>
      </c>
      <c r="DD81" s="298">
        <f t="shared" ref="DD81" si="149">DD82/10</f>
        <v>0</v>
      </c>
      <c r="DE81" s="298">
        <f t="shared" ref="DE81" si="150">DE82/10</f>
        <v>0</v>
      </c>
      <c r="DF81" s="298">
        <f t="shared" ref="DF81" si="151">DF82/10</f>
        <v>0</v>
      </c>
      <c r="DG81" s="92"/>
      <c r="DH81" s="92"/>
      <c r="DI81" s="308"/>
      <c r="DJ81" s="92"/>
      <c r="DK81" s="92"/>
      <c r="DL81" s="92"/>
      <c r="DM81" s="92"/>
      <c r="DN81" s="92"/>
      <c r="DO81" s="92"/>
      <c r="DP81" s="92"/>
      <c r="DQ81" s="92"/>
      <c r="DR81" s="92"/>
      <c r="DS81" s="92"/>
      <c r="DT81" s="92"/>
      <c r="DU81" s="92"/>
      <c r="DV81" s="92"/>
      <c r="DW81" s="92"/>
      <c r="DX81" s="92"/>
      <c r="DY81" s="92"/>
      <c r="DZ81" s="92"/>
      <c r="EA81" s="92"/>
      <c r="EB81" s="92"/>
      <c r="EC81" s="92"/>
      <c r="ED81" s="92"/>
      <c r="EE81" s="92"/>
      <c r="EF81" s="92"/>
      <c r="EG81" s="92"/>
    </row>
    <row r="82" spans="1:137" ht="19" customHeight="1" x14ac:dyDescent="0.2">
      <c r="F82" s="267">
        <f>I79*100/$F$79</f>
        <v>0</v>
      </c>
      <c r="G82" s="218"/>
      <c r="H82" s="218"/>
      <c r="I82" s="218"/>
      <c r="J82" s="299"/>
      <c r="K82" s="267">
        <f>K79*100/$F$79</f>
        <v>0</v>
      </c>
      <c r="L82" s="267">
        <f t="shared" ref="L82:U82" si="152">L79*100/$F$79</f>
        <v>0</v>
      </c>
      <c r="M82" s="267">
        <f t="shared" si="152"/>
        <v>0</v>
      </c>
      <c r="N82" s="267">
        <f t="shared" si="152"/>
        <v>0</v>
      </c>
      <c r="O82" s="267">
        <f t="shared" si="152"/>
        <v>0</v>
      </c>
      <c r="P82" s="267">
        <f t="shared" si="152"/>
        <v>0</v>
      </c>
      <c r="Q82" s="267">
        <f t="shared" si="152"/>
        <v>0</v>
      </c>
      <c r="R82" s="267">
        <f t="shared" si="152"/>
        <v>0</v>
      </c>
      <c r="S82" s="267">
        <f t="shared" si="152"/>
        <v>0</v>
      </c>
      <c r="T82" s="267">
        <f t="shared" si="152"/>
        <v>0</v>
      </c>
      <c r="U82" s="267">
        <f t="shared" si="152"/>
        <v>0</v>
      </c>
      <c r="V82" s="267">
        <f t="shared" ref="V82:CG82" si="153">V79*100/$F$79</f>
        <v>0</v>
      </c>
      <c r="W82" s="267">
        <f t="shared" si="153"/>
        <v>0</v>
      </c>
      <c r="X82" s="267">
        <f t="shared" si="153"/>
        <v>0</v>
      </c>
      <c r="Y82" s="267">
        <f t="shared" si="153"/>
        <v>0</v>
      </c>
      <c r="Z82" s="267">
        <f t="shared" si="153"/>
        <v>0</v>
      </c>
      <c r="AA82" s="267">
        <f t="shared" si="153"/>
        <v>0</v>
      </c>
      <c r="AB82" s="267">
        <f t="shared" si="153"/>
        <v>0</v>
      </c>
      <c r="AC82" s="267">
        <f t="shared" si="153"/>
        <v>0</v>
      </c>
      <c r="AD82" s="267">
        <f t="shared" si="153"/>
        <v>0</v>
      </c>
      <c r="AE82" s="267">
        <f t="shared" si="153"/>
        <v>0</v>
      </c>
      <c r="AF82" s="267">
        <f t="shared" si="153"/>
        <v>0</v>
      </c>
      <c r="AG82" s="267">
        <f t="shared" si="153"/>
        <v>0</v>
      </c>
      <c r="AH82" s="267">
        <f t="shared" si="153"/>
        <v>0</v>
      </c>
      <c r="AI82" s="267">
        <f t="shared" si="153"/>
        <v>0</v>
      </c>
      <c r="AJ82" s="267">
        <f t="shared" si="153"/>
        <v>0</v>
      </c>
      <c r="AK82" s="267">
        <f t="shared" si="153"/>
        <v>0</v>
      </c>
      <c r="AL82" s="267">
        <f t="shared" si="153"/>
        <v>0</v>
      </c>
      <c r="AM82" s="267">
        <f t="shared" si="153"/>
        <v>0</v>
      </c>
      <c r="AN82" s="267">
        <f t="shared" si="153"/>
        <v>0</v>
      </c>
      <c r="AO82" s="267">
        <f t="shared" si="153"/>
        <v>0</v>
      </c>
      <c r="AP82" s="267">
        <f t="shared" si="153"/>
        <v>0</v>
      </c>
      <c r="AQ82" s="267">
        <f t="shared" si="153"/>
        <v>0</v>
      </c>
      <c r="AR82" s="267">
        <f t="shared" si="153"/>
        <v>0</v>
      </c>
      <c r="AS82" s="267">
        <f t="shared" si="153"/>
        <v>0</v>
      </c>
      <c r="AT82" s="267">
        <f t="shared" si="153"/>
        <v>0</v>
      </c>
      <c r="AU82" s="267">
        <f t="shared" si="153"/>
        <v>0</v>
      </c>
      <c r="AV82" s="267">
        <f t="shared" si="153"/>
        <v>0</v>
      </c>
      <c r="AW82" s="267">
        <f t="shared" si="153"/>
        <v>0</v>
      </c>
      <c r="AX82" s="267">
        <f t="shared" si="153"/>
        <v>0</v>
      </c>
      <c r="AY82" s="267">
        <f t="shared" si="153"/>
        <v>0</v>
      </c>
      <c r="AZ82" s="267">
        <f t="shared" si="153"/>
        <v>0</v>
      </c>
      <c r="BA82" s="267">
        <f t="shared" si="153"/>
        <v>0</v>
      </c>
      <c r="BB82" s="267">
        <f t="shared" si="153"/>
        <v>0</v>
      </c>
      <c r="BC82" s="267">
        <f t="shared" si="153"/>
        <v>0</v>
      </c>
      <c r="BD82" s="267">
        <f t="shared" si="153"/>
        <v>0</v>
      </c>
      <c r="BE82" s="267">
        <f t="shared" si="153"/>
        <v>0</v>
      </c>
      <c r="BF82" s="267">
        <f t="shared" si="153"/>
        <v>0</v>
      </c>
      <c r="BG82" s="267">
        <f t="shared" si="153"/>
        <v>0</v>
      </c>
      <c r="BH82" s="267">
        <f t="shared" si="153"/>
        <v>0</v>
      </c>
      <c r="BI82" s="267">
        <f t="shared" si="153"/>
        <v>0</v>
      </c>
      <c r="BJ82" s="267">
        <f t="shared" si="153"/>
        <v>0</v>
      </c>
      <c r="BK82" s="267">
        <f t="shared" si="153"/>
        <v>0</v>
      </c>
      <c r="BL82" s="267">
        <f t="shared" si="153"/>
        <v>0</v>
      </c>
      <c r="BM82" s="267">
        <f t="shared" si="153"/>
        <v>0</v>
      </c>
      <c r="BN82" s="267">
        <f t="shared" si="153"/>
        <v>0</v>
      </c>
      <c r="BO82" s="267">
        <f t="shared" si="153"/>
        <v>0</v>
      </c>
      <c r="BP82" s="267">
        <f t="shared" si="153"/>
        <v>0</v>
      </c>
      <c r="BQ82" s="267">
        <f t="shared" si="153"/>
        <v>0</v>
      </c>
      <c r="BR82" s="267">
        <f t="shared" si="153"/>
        <v>0</v>
      </c>
      <c r="BS82" s="267">
        <f t="shared" si="153"/>
        <v>0</v>
      </c>
      <c r="BT82" s="267">
        <f t="shared" si="153"/>
        <v>0</v>
      </c>
      <c r="BU82" s="267">
        <f t="shared" si="153"/>
        <v>0</v>
      </c>
      <c r="BV82" s="267">
        <f t="shared" si="153"/>
        <v>0</v>
      </c>
      <c r="BW82" s="267">
        <f t="shared" si="153"/>
        <v>0</v>
      </c>
      <c r="BX82" s="267">
        <f t="shared" si="153"/>
        <v>0</v>
      </c>
      <c r="BY82" s="267">
        <f t="shared" si="153"/>
        <v>0</v>
      </c>
      <c r="BZ82" s="267">
        <f t="shared" si="153"/>
        <v>0</v>
      </c>
      <c r="CA82" s="267">
        <f t="shared" si="153"/>
        <v>0</v>
      </c>
      <c r="CB82" s="267">
        <f t="shared" si="153"/>
        <v>0</v>
      </c>
      <c r="CC82" s="267">
        <f t="shared" si="153"/>
        <v>0</v>
      </c>
      <c r="CD82" s="267">
        <f t="shared" si="153"/>
        <v>0</v>
      </c>
      <c r="CE82" s="267">
        <f t="shared" si="153"/>
        <v>0</v>
      </c>
      <c r="CF82" s="267">
        <f t="shared" si="153"/>
        <v>0</v>
      </c>
      <c r="CG82" s="267">
        <f t="shared" si="153"/>
        <v>0</v>
      </c>
      <c r="CH82" s="267">
        <f t="shared" ref="CH82:DF82" si="154">CH79*100/$F$79</f>
        <v>0</v>
      </c>
      <c r="CI82" s="267">
        <f t="shared" si="154"/>
        <v>0</v>
      </c>
      <c r="CJ82" s="267">
        <f t="shared" si="154"/>
        <v>0</v>
      </c>
      <c r="CK82" s="267">
        <f t="shared" si="154"/>
        <v>0</v>
      </c>
      <c r="CL82" s="267">
        <f t="shared" si="154"/>
        <v>0</v>
      </c>
      <c r="CM82" s="267">
        <f t="shared" si="154"/>
        <v>0</v>
      </c>
      <c r="CN82" s="267">
        <f t="shared" si="154"/>
        <v>0</v>
      </c>
      <c r="CO82" s="267">
        <f t="shared" si="154"/>
        <v>0</v>
      </c>
      <c r="CP82" s="267">
        <f t="shared" si="154"/>
        <v>0</v>
      </c>
      <c r="CQ82" s="267">
        <f t="shared" si="154"/>
        <v>0</v>
      </c>
      <c r="CR82" s="267">
        <f t="shared" si="154"/>
        <v>0</v>
      </c>
      <c r="CS82" s="267">
        <f t="shared" si="154"/>
        <v>0</v>
      </c>
      <c r="CT82" s="267">
        <f t="shared" si="154"/>
        <v>0</v>
      </c>
      <c r="CU82" s="267">
        <f t="shared" si="154"/>
        <v>0</v>
      </c>
      <c r="CV82" s="267">
        <f t="shared" si="154"/>
        <v>0</v>
      </c>
      <c r="CW82" s="267">
        <f t="shared" si="154"/>
        <v>0</v>
      </c>
      <c r="CX82" s="267">
        <f t="shared" si="154"/>
        <v>0</v>
      </c>
      <c r="CY82" s="267">
        <f t="shared" si="154"/>
        <v>0</v>
      </c>
      <c r="CZ82" s="267">
        <f t="shared" si="154"/>
        <v>0</v>
      </c>
      <c r="DA82" s="267">
        <f t="shared" si="154"/>
        <v>0</v>
      </c>
      <c r="DB82" s="267">
        <f t="shared" si="154"/>
        <v>0</v>
      </c>
      <c r="DC82" s="267">
        <f t="shared" si="154"/>
        <v>0</v>
      </c>
      <c r="DD82" s="267">
        <f t="shared" si="154"/>
        <v>0</v>
      </c>
      <c r="DE82" s="267">
        <f t="shared" si="154"/>
        <v>0</v>
      </c>
      <c r="DF82" s="267">
        <f t="shared" si="154"/>
        <v>0</v>
      </c>
      <c r="DG82" s="92"/>
      <c r="DH82" s="92"/>
      <c r="DI82" s="308"/>
      <c r="DJ82" s="92"/>
      <c r="DK82" s="92"/>
      <c r="DL82" s="92"/>
      <c r="DM82" s="92"/>
      <c r="DN82" s="92"/>
      <c r="DO82" s="92"/>
      <c r="DP82" s="92"/>
      <c r="DQ82" s="92"/>
      <c r="DR82" s="92"/>
      <c r="DS82" s="92"/>
      <c r="DT82" s="92"/>
      <c r="DU82" s="92"/>
      <c r="DV82" s="92"/>
      <c r="DW82" s="92"/>
      <c r="DX82" s="92"/>
      <c r="DY82" s="92"/>
      <c r="DZ82" s="92"/>
      <c r="EA82" s="92"/>
      <c r="EB82" s="92"/>
      <c r="EC82" s="92"/>
      <c r="ED82" s="92"/>
      <c r="EE82" s="92"/>
      <c r="EF82" s="92"/>
      <c r="EG82" s="92"/>
    </row>
    <row r="83" spans="1:137" x14ac:dyDescent="0.2">
      <c r="J83" s="92"/>
      <c r="K83" s="92"/>
      <c r="L83" s="92"/>
      <c r="U83" s="92"/>
      <c r="V83" s="92"/>
      <c r="AE83" s="92"/>
      <c r="AF83" s="92"/>
      <c r="AO83" s="92"/>
      <c r="AP83" s="92"/>
      <c r="AY83" s="92"/>
      <c r="AZ83" s="92"/>
      <c r="BI83" s="92"/>
      <c r="BJ83" s="92"/>
      <c r="BS83" s="92"/>
      <c r="BT83" s="92"/>
      <c r="CC83" s="92"/>
      <c r="CD83" s="92"/>
      <c r="CM83" s="92"/>
      <c r="CN83" s="92"/>
      <c r="CW83" s="92"/>
      <c r="CX83" s="92"/>
      <c r="DG83" s="92"/>
      <c r="DH83" s="92"/>
      <c r="DI83" s="308"/>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row>
    <row r="84" spans="1:137" ht="129" customHeight="1" x14ac:dyDescent="0.2">
      <c r="A84" s="57"/>
      <c r="B84" s="57"/>
      <c r="C84" s="57"/>
      <c r="D84" s="57"/>
      <c r="E84" s="397" t="s">
        <v>292</v>
      </c>
      <c r="F84" s="136">
        <f>F65+F66+F76</f>
        <v>1000</v>
      </c>
      <c r="G84" s="137">
        <f>G85/10</f>
        <v>0</v>
      </c>
      <c r="H84" s="137">
        <f>10-G84</f>
        <v>10</v>
      </c>
      <c r="I84" s="136">
        <f>I65+I66+I76</f>
        <v>0</v>
      </c>
      <c r="J84" s="57"/>
      <c r="U84" s="175"/>
      <c r="AE84" s="175"/>
      <c r="AO84" s="175"/>
      <c r="AY84" s="175"/>
      <c r="BI84" s="175"/>
      <c r="BS84" s="175"/>
      <c r="CC84" s="175"/>
      <c r="CM84" s="175"/>
      <c r="CW84" s="175"/>
      <c r="DG84" s="92"/>
      <c r="DH84" s="92"/>
      <c r="DI84" s="308"/>
      <c r="DJ84" s="92"/>
      <c r="DK84" s="92"/>
      <c r="DL84" s="92"/>
      <c r="DM84" s="92"/>
      <c r="DN84" s="92"/>
      <c r="DO84" s="92"/>
      <c r="DP84" s="92"/>
      <c r="DQ84" s="92"/>
      <c r="DR84" s="92"/>
      <c r="DS84" s="92"/>
      <c r="DT84" s="92"/>
      <c r="DU84" s="92"/>
      <c r="DV84" s="92"/>
      <c r="DW84" s="92"/>
      <c r="DX84" s="92"/>
      <c r="DY84" s="92"/>
      <c r="DZ84" s="92"/>
      <c r="EA84" s="92"/>
      <c r="EB84" s="92"/>
      <c r="EC84" s="92"/>
      <c r="ED84" s="92"/>
      <c r="EE84" s="92"/>
      <c r="EF84" s="92"/>
      <c r="EG84" s="92"/>
    </row>
    <row r="85" spans="1:137" ht="18" customHeight="1" x14ac:dyDescent="0.2">
      <c r="A85" s="57"/>
      <c r="B85" s="57"/>
      <c r="C85" s="57"/>
      <c r="D85" s="57"/>
      <c r="E85" s="57"/>
      <c r="F85" s="137"/>
      <c r="G85" s="136">
        <f>I84*100/F84</f>
        <v>0</v>
      </c>
      <c r="H85" s="136"/>
      <c r="I85" s="137"/>
      <c r="J85" s="57"/>
      <c r="U85" s="175"/>
      <c r="AE85" s="175"/>
      <c r="AO85" s="175"/>
      <c r="AY85" s="175"/>
      <c r="BI85" s="175"/>
      <c r="BS85" s="175"/>
      <c r="CC85" s="175"/>
      <c r="CM85" s="175"/>
      <c r="CW85" s="175"/>
      <c r="DG85" s="92"/>
      <c r="DH85" s="92"/>
      <c r="DI85" s="308"/>
      <c r="DJ85" s="92"/>
      <c r="DK85" s="92"/>
      <c r="DL85" s="92"/>
      <c r="DM85" s="92"/>
      <c r="DN85" s="92"/>
      <c r="DO85" s="92"/>
      <c r="DP85" s="92"/>
      <c r="DQ85" s="92"/>
      <c r="DR85" s="92"/>
      <c r="DS85" s="92"/>
      <c r="DT85" s="92"/>
      <c r="DU85" s="92"/>
      <c r="DV85" s="92"/>
      <c r="DW85" s="92"/>
      <c r="DX85" s="92"/>
      <c r="DY85" s="92"/>
      <c r="DZ85" s="92"/>
      <c r="EA85" s="92"/>
      <c r="EB85" s="92"/>
      <c r="EC85" s="92"/>
      <c r="ED85" s="92"/>
      <c r="EE85" s="92"/>
      <c r="EF85" s="92"/>
      <c r="EG85" s="92"/>
    </row>
    <row r="86" spans="1:137" ht="144" customHeight="1" x14ac:dyDescent="0.2">
      <c r="A86" s="57"/>
      <c r="B86" s="57"/>
      <c r="C86" s="57"/>
      <c r="D86" s="57"/>
      <c r="E86" s="399" t="s">
        <v>293</v>
      </c>
      <c r="F86" s="136">
        <f>F68+F70+F71+F73+F74+F75+F69</f>
        <v>550</v>
      </c>
      <c r="G86" s="137">
        <f>G87/10</f>
        <v>0</v>
      </c>
      <c r="H86" s="137">
        <f>10-G86</f>
        <v>10</v>
      </c>
      <c r="I86" s="136">
        <f>I68+I70+I71+I73+I74+I75+I69</f>
        <v>0</v>
      </c>
      <c r="J86" s="57"/>
      <c r="U86" s="175"/>
      <c r="AE86" s="175"/>
      <c r="AO86" s="175"/>
      <c r="AY86" s="175"/>
      <c r="BI86" s="175"/>
      <c r="BS86" s="175"/>
      <c r="CC86" s="175"/>
      <c r="CM86" s="175"/>
      <c r="CW86" s="175"/>
      <c r="DG86" s="92"/>
      <c r="DH86" s="92"/>
      <c r="DI86" s="308"/>
      <c r="DJ86" s="92"/>
      <c r="DK86" s="92"/>
      <c r="DL86" s="92"/>
      <c r="DM86" s="92"/>
      <c r="DN86" s="92"/>
      <c r="DO86" s="92"/>
      <c r="DP86" s="92"/>
      <c r="DQ86" s="92"/>
      <c r="DR86" s="92"/>
      <c r="DS86" s="92"/>
      <c r="DT86" s="92"/>
      <c r="DU86" s="92"/>
      <c r="DV86" s="92"/>
      <c r="DW86" s="92"/>
      <c r="DX86" s="92"/>
      <c r="DY86" s="92"/>
      <c r="DZ86" s="92"/>
      <c r="EA86" s="92"/>
      <c r="EB86" s="92"/>
      <c r="EC86" s="92"/>
      <c r="ED86" s="92"/>
      <c r="EE86" s="92"/>
      <c r="EF86" s="92"/>
      <c r="EG86" s="92"/>
    </row>
    <row r="87" spans="1:137" ht="13" customHeight="1" x14ac:dyDescent="0.2">
      <c r="A87" s="57"/>
      <c r="B87" s="57"/>
      <c r="C87" s="57"/>
      <c r="D87" s="57"/>
      <c r="E87" s="57"/>
      <c r="F87" s="137"/>
      <c r="G87" s="136">
        <f>I86*100/F86</f>
        <v>0</v>
      </c>
      <c r="H87" s="136"/>
      <c r="I87" s="137"/>
      <c r="J87" s="57"/>
      <c r="U87" s="175"/>
      <c r="AE87" s="175"/>
      <c r="AO87" s="175"/>
      <c r="AY87" s="175"/>
      <c r="BI87" s="175"/>
      <c r="BS87" s="175"/>
      <c r="CC87" s="175"/>
      <c r="CM87" s="175"/>
      <c r="CW87" s="175"/>
      <c r="DG87" s="92"/>
      <c r="DH87" s="92"/>
      <c r="DI87" s="308"/>
      <c r="DJ87" s="92"/>
      <c r="DK87" s="92"/>
      <c r="DL87" s="92"/>
      <c r="DM87" s="92"/>
      <c r="DN87" s="92"/>
      <c r="DO87" s="92"/>
      <c r="DP87" s="92"/>
      <c r="DQ87" s="92"/>
      <c r="DR87" s="92"/>
      <c r="DS87" s="92"/>
      <c r="DT87" s="92"/>
      <c r="DU87" s="92"/>
      <c r="DV87" s="92"/>
      <c r="DW87" s="92"/>
      <c r="DX87" s="92"/>
      <c r="DY87" s="92"/>
      <c r="DZ87" s="92"/>
      <c r="EA87" s="92"/>
      <c r="EB87" s="92"/>
      <c r="EC87" s="92"/>
      <c r="ED87" s="92"/>
      <c r="EE87" s="92"/>
      <c r="EF87" s="92"/>
      <c r="EG87" s="92"/>
    </row>
    <row r="88" spans="1:137" hidden="1" x14ac:dyDescent="0.2">
      <c r="C88" s="59" t="s">
        <v>78</v>
      </c>
      <c r="F88" s="138" t="s">
        <v>78</v>
      </c>
      <c r="G88" s="138"/>
      <c r="H88" s="138"/>
      <c r="I88" s="138"/>
      <c r="U88" s="175"/>
      <c r="AE88" s="175"/>
      <c r="AO88" s="175"/>
      <c r="AY88" s="175"/>
      <c r="BI88" s="175"/>
      <c r="BS88" s="175"/>
      <c r="CC88" s="175"/>
      <c r="CM88" s="175"/>
      <c r="CW88" s="175"/>
      <c r="DG88" s="92"/>
      <c r="DH88" s="92"/>
      <c r="DI88" s="308"/>
      <c r="DJ88" s="92"/>
      <c r="DK88" s="92"/>
      <c r="DL88" s="92"/>
      <c r="DM88" s="92"/>
      <c r="DN88" s="92"/>
      <c r="DO88" s="92"/>
      <c r="DP88" s="92"/>
      <c r="DQ88" s="92"/>
      <c r="DR88" s="92"/>
      <c r="DS88" s="92"/>
      <c r="DT88" s="92"/>
      <c r="DU88" s="92"/>
      <c r="DV88" s="92"/>
      <c r="DW88" s="92"/>
      <c r="DX88" s="92"/>
      <c r="DY88" s="92"/>
      <c r="DZ88" s="92"/>
      <c r="EA88" s="92"/>
      <c r="EB88" s="92"/>
      <c r="EC88" s="92"/>
      <c r="ED88" s="92"/>
      <c r="EE88" s="92"/>
      <c r="EF88" s="92"/>
      <c r="EG88" s="92"/>
    </row>
    <row r="89" spans="1:137" hidden="1" x14ac:dyDescent="0.2">
      <c r="C89" s="59" t="s">
        <v>173</v>
      </c>
      <c r="F89" s="139" t="s">
        <v>182</v>
      </c>
      <c r="G89" s="140">
        <v>3</v>
      </c>
      <c r="H89" s="138"/>
      <c r="I89" s="138"/>
      <c r="U89" s="175"/>
      <c r="AE89" s="175"/>
      <c r="AO89" s="175"/>
      <c r="AY89" s="175"/>
      <c r="BI89" s="175"/>
      <c r="BS89" s="175"/>
      <c r="CC89" s="175"/>
      <c r="CM89" s="175"/>
      <c r="CW89" s="175"/>
      <c r="DG89" s="92"/>
      <c r="DH89" s="92"/>
      <c r="DI89" s="308"/>
      <c r="DJ89" s="92"/>
      <c r="DK89" s="92"/>
      <c r="DL89" s="92"/>
      <c r="DM89" s="92"/>
      <c r="DN89" s="92"/>
      <c r="DO89" s="92"/>
      <c r="DP89" s="92"/>
      <c r="DQ89" s="92"/>
      <c r="DR89" s="92"/>
      <c r="DS89" s="92"/>
      <c r="DT89" s="92"/>
      <c r="DU89" s="92"/>
      <c r="DV89" s="92"/>
      <c r="DW89" s="92"/>
      <c r="DX89" s="92"/>
      <c r="DY89" s="92"/>
      <c r="DZ89" s="92"/>
      <c r="EA89" s="92"/>
      <c r="EB89" s="92"/>
      <c r="EC89" s="92"/>
      <c r="ED89" s="92"/>
      <c r="EE89" s="92"/>
      <c r="EF89" s="92"/>
      <c r="EG89" s="92"/>
    </row>
    <row r="90" spans="1:137" hidden="1" x14ac:dyDescent="0.2">
      <c r="C90" s="59" t="s">
        <v>174</v>
      </c>
      <c r="F90" s="139" t="s">
        <v>183</v>
      </c>
      <c r="G90" s="140">
        <v>2</v>
      </c>
      <c r="H90" s="138"/>
      <c r="I90" s="138"/>
      <c r="U90" s="175"/>
      <c r="AE90" s="175"/>
      <c r="AO90" s="175"/>
      <c r="AY90" s="175"/>
      <c r="BI90" s="175"/>
      <c r="BS90" s="175"/>
      <c r="CC90" s="175"/>
      <c r="CM90" s="175"/>
      <c r="CW90" s="175"/>
      <c r="DG90" s="92"/>
      <c r="DH90" s="92"/>
      <c r="DI90" s="308"/>
      <c r="DJ90" s="92"/>
      <c r="DK90" s="92"/>
      <c r="DL90" s="92"/>
      <c r="DM90" s="92"/>
      <c r="DN90" s="92"/>
      <c r="DO90" s="92"/>
      <c r="DP90" s="92"/>
      <c r="DQ90" s="92"/>
      <c r="DR90" s="92"/>
      <c r="DS90" s="92"/>
      <c r="DT90" s="92"/>
      <c r="DU90" s="92"/>
      <c r="DV90" s="92"/>
      <c r="DW90" s="92"/>
      <c r="DX90" s="92"/>
      <c r="DY90" s="92"/>
      <c r="DZ90" s="92"/>
      <c r="EA90" s="92"/>
      <c r="EB90" s="92"/>
      <c r="EC90" s="92"/>
      <c r="ED90" s="92"/>
      <c r="EE90" s="92"/>
      <c r="EF90" s="92"/>
      <c r="EG90" s="92"/>
    </row>
    <row r="91" spans="1:137" ht="32" hidden="1" x14ac:dyDescent="0.2">
      <c r="C91" s="59" t="s">
        <v>175</v>
      </c>
      <c r="F91" s="139" t="s">
        <v>178</v>
      </c>
      <c r="G91" s="140">
        <v>1</v>
      </c>
      <c r="H91" s="138"/>
      <c r="I91" s="138"/>
      <c r="U91" s="175"/>
      <c r="AE91" s="175"/>
      <c r="AO91" s="175"/>
      <c r="AY91" s="175"/>
      <c r="BI91" s="175"/>
      <c r="BS91" s="175"/>
      <c r="CC91" s="175"/>
      <c r="CM91" s="175"/>
      <c r="CW91" s="175"/>
      <c r="DG91" s="92"/>
      <c r="DH91" s="92"/>
      <c r="DI91" s="308"/>
      <c r="DJ91" s="92"/>
      <c r="DK91" s="92"/>
      <c r="DL91" s="92"/>
      <c r="DM91" s="92"/>
      <c r="DN91" s="92"/>
      <c r="DO91" s="92"/>
      <c r="DP91" s="92"/>
      <c r="DQ91" s="92"/>
      <c r="DR91" s="92"/>
      <c r="DS91" s="92"/>
      <c r="DT91" s="92"/>
      <c r="DU91" s="92"/>
      <c r="DV91" s="92"/>
      <c r="DW91" s="92"/>
      <c r="DX91" s="92"/>
      <c r="DY91" s="92"/>
      <c r="DZ91" s="92"/>
      <c r="EA91" s="92"/>
      <c r="EB91" s="92"/>
      <c r="EC91" s="92"/>
      <c r="ED91" s="92"/>
      <c r="EE91" s="92"/>
      <c r="EF91" s="92"/>
      <c r="EG91" s="92"/>
    </row>
    <row r="92" spans="1:137" ht="32" hidden="1" x14ac:dyDescent="0.2">
      <c r="C92" s="59" t="s">
        <v>176</v>
      </c>
      <c r="F92" s="139" t="s">
        <v>179</v>
      </c>
      <c r="G92" s="140">
        <v>0.5</v>
      </c>
      <c r="H92" s="138"/>
      <c r="I92" s="138"/>
      <c r="U92" s="175"/>
      <c r="AE92" s="175"/>
      <c r="AO92" s="175"/>
      <c r="AY92" s="175"/>
      <c r="BI92" s="175"/>
      <c r="BS92" s="175"/>
      <c r="CC92" s="175"/>
      <c r="CM92" s="175"/>
      <c r="CW92" s="175"/>
      <c r="DG92" s="92"/>
      <c r="DH92" s="92"/>
      <c r="DI92" s="308"/>
      <c r="DJ92" s="92"/>
      <c r="DK92" s="92"/>
      <c r="DL92" s="92"/>
      <c r="DM92" s="92"/>
      <c r="DN92" s="92"/>
      <c r="DO92" s="92"/>
      <c r="DP92" s="92"/>
      <c r="DQ92" s="92"/>
      <c r="DR92" s="92"/>
      <c r="DS92" s="92"/>
      <c r="DT92" s="92"/>
      <c r="DU92" s="92"/>
      <c r="DV92" s="92"/>
      <c r="DW92" s="92"/>
      <c r="DX92" s="92"/>
      <c r="DY92" s="92"/>
      <c r="DZ92" s="92"/>
      <c r="EA92" s="92"/>
      <c r="EB92" s="92"/>
      <c r="EC92" s="92"/>
      <c r="ED92" s="92"/>
      <c r="EE92" s="92"/>
      <c r="EF92" s="92"/>
      <c r="EG92" s="92"/>
    </row>
    <row r="93" spans="1:137" hidden="1" x14ac:dyDescent="0.2">
      <c r="C93" s="59" t="s">
        <v>177</v>
      </c>
      <c r="F93" s="139" t="s">
        <v>180</v>
      </c>
      <c r="G93" s="140">
        <v>0.25</v>
      </c>
      <c r="H93" s="138"/>
      <c r="I93" s="138"/>
      <c r="U93" s="175"/>
      <c r="AE93" s="175"/>
      <c r="AO93" s="175"/>
      <c r="AY93" s="175"/>
      <c r="BI93" s="175"/>
      <c r="BS93" s="175"/>
      <c r="CC93" s="175"/>
      <c r="CM93" s="175"/>
      <c r="CW93" s="175"/>
      <c r="DG93" s="92"/>
      <c r="DH93" s="92"/>
      <c r="DI93" s="308"/>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row>
    <row r="94" spans="1:137" hidden="1" x14ac:dyDescent="0.2">
      <c r="F94" s="139" t="s">
        <v>181</v>
      </c>
      <c r="G94" s="140">
        <v>0</v>
      </c>
      <c r="H94" s="138"/>
      <c r="I94" s="138"/>
      <c r="U94" s="175"/>
      <c r="AE94" s="175"/>
      <c r="AO94" s="175"/>
      <c r="AY94" s="175"/>
      <c r="BI94" s="175"/>
      <c r="BS94" s="175"/>
      <c r="CC94" s="175"/>
      <c r="CM94" s="175"/>
      <c r="CW94" s="175"/>
      <c r="DG94" s="92"/>
      <c r="DH94" s="92"/>
      <c r="DI94" s="308"/>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row>
    <row r="95" spans="1:137" ht="144" customHeight="1" x14ac:dyDescent="0.2">
      <c r="A95" s="57"/>
      <c r="B95" s="57"/>
      <c r="C95" s="57"/>
      <c r="D95" s="57"/>
      <c r="E95" s="134" t="s">
        <v>297</v>
      </c>
      <c r="F95" s="136">
        <f>F79</f>
        <v>1550</v>
      </c>
      <c r="G95" s="137">
        <f>G96/10</f>
        <v>0</v>
      </c>
      <c r="H95" s="137">
        <f>10-G95</f>
        <v>10</v>
      </c>
      <c r="I95" s="136">
        <f>I79</f>
        <v>0</v>
      </c>
      <c r="J95" s="57"/>
      <c r="U95" s="175"/>
      <c r="AE95" s="175"/>
      <c r="AO95" s="175"/>
      <c r="AY95" s="175"/>
      <c r="BI95" s="175"/>
      <c r="BS95" s="175"/>
      <c r="CC95" s="175"/>
      <c r="CM95" s="175"/>
      <c r="CW95" s="175"/>
      <c r="DG95" s="92"/>
      <c r="DH95" s="92"/>
      <c r="DI95" s="308"/>
      <c r="DJ95" s="92"/>
      <c r="DK95" s="92"/>
      <c r="DL95" s="92"/>
      <c r="DM95" s="92"/>
      <c r="DN95" s="92"/>
      <c r="DO95" s="92"/>
      <c r="DP95" s="92"/>
      <c r="DQ95" s="92"/>
      <c r="DR95" s="92"/>
      <c r="DS95" s="92"/>
      <c r="DT95" s="92"/>
      <c r="DU95" s="92"/>
      <c r="DV95" s="92"/>
      <c r="DW95" s="92"/>
      <c r="DX95" s="92"/>
      <c r="DY95" s="92"/>
      <c r="DZ95" s="92"/>
      <c r="EA95" s="92"/>
      <c r="EB95" s="92"/>
      <c r="EC95" s="92"/>
      <c r="ED95" s="92"/>
      <c r="EE95" s="92"/>
      <c r="EF95" s="92"/>
      <c r="EG95" s="92"/>
    </row>
    <row r="96" spans="1:137" x14ac:dyDescent="0.2">
      <c r="F96" s="218"/>
      <c r="G96" s="590">
        <f>I95*100/F95</f>
        <v>0</v>
      </c>
      <c r="H96" s="590">
        <f>10-G96</f>
        <v>10</v>
      </c>
      <c r="DG96" s="92"/>
      <c r="DH96" s="92"/>
      <c r="DI96" s="308"/>
      <c r="DJ96" s="92"/>
      <c r="DK96" s="92"/>
      <c r="DL96" s="92"/>
      <c r="DM96" s="92"/>
      <c r="DN96" s="92"/>
      <c r="DO96" s="92"/>
      <c r="DP96" s="92"/>
      <c r="DQ96" s="92"/>
      <c r="DR96" s="92"/>
      <c r="DS96" s="92"/>
      <c r="DT96" s="92"/>
      <c r="DU96" s="92"/>
      <c r="DV96" s="92"/>
      <c r="DW96" s="92"/>
      <c r="DX96" s="92"/>
      <c r="DY96" s="92"/>
      <c r="DZ96" s="92"/>
      <c r="EA96" s="92"/>
      <c r="EB96" s="92"/>
      <c r="EC96" s="92"/>
      <c r="ED96" s="92"/>
      <c r="EE96" s="92"/>
      <c r="EF96" s="92"/>
      <c r="EG96" s="92"/>
    </row>
    <row r="97" spans="3:137" ht="409" customHeight="1" x14ac:dyDescent="0.2">
      <c r="DG97" s="92"/>
      <c r="DH97" s="92"/>
      <c r="DI97" s="308"/>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row>
    <row r="98" spans="3:137" ht="1" customHeight="1" x14ac:dyDescent="0.2">
      <c r="DG98" s="92"/>
      <c r="DH98" s="92"/>
      <c r="DI98" s="308"/>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row>
    <row r="99" spans="3:137" ht="1" customHeight="1" x14ac:dyDescent="0.2">
      <c r="DG99" s="92"/>
      <c r="DH99" s="92"/>
      <c r="DI99" s="308"/>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row>
    <row r="100" spans="3:137" ht="1" customHeight="1" x14ac:dyDescent="0.2">
      <c r="DG100" s="92"/>
      <c r="DH100" s="92"/>
      <c r="DI100" s="308"/>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row>
    <row r="101" spans="3:137" ht="1" customHeight="1" x14ac:dyDescent="0.2">
      <c r="DG101" s="92"/>
      <c r="DH101" s="92"/>
      <c r="DI101" s="308"/>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row>
    <row r="102" spans="3:137" ht="1" customHeight="1" x14ac:dyDescent="0.2">
      <c r="C102" s="88"/>
      <c r="D102" s="713" t="s">
        <v>330</v>
      </c>
      <c r="E102" s="714"/>
      <c r="F102" s="715"/>
      <c r="G102" s="88"/>
      <c r="H102" s="713" t="s">
        <v>331</v>
      </c>
      <c r="I102" s="714"/>
      <c r="J102" s="715"/>
      <c r="N102" s="85" t="e">
        <f>VLOOKUP(F28,P103:Q114,2,FALSE)</f>
        <v>#N/A</v>
      </c>
      <c r="O102" s="713" t="s">
        <v>345</v>
      </c>
      <c r="P102" s="714"/>
      <c r="Q102" s="715"/>
      <c r="V102" s="175"/>
      <c r="DG102" s="92"/>
      <c r="DH102" s="92"/>
      <c r="DI102" s="308"/>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row>
    <row r="103" spans="3:137" ht="1" customHeight="1" x14ac:dyDescent="0.2">
      <c r="C103" s="88"/>
      <c r="D103" s="162" t="s">
        <v>329</v>
      </c>
      <c r="E103" s="163" t="s">
        <v>328</v>
      </c>
      <c r="F103" s="164" t="s">
        <v>236</v>
      </c>
      <c r="G103" s="88"/>
      <c r="H103" s="162" t="s">
        <v>329</v>
      </c>
      <c r="I103" s="163" t="s">
        <v>328</v>
      </c>
      <c r="J103" s="164" t="s">
        <v>236</v>
      </c>
      <c r="O103" s="173"/>
      <c r="P103" s="163" t="s">
        <v>78</v>
      </c>
      <c r="Q103" s="170">
        <v>0</v>
      </c>
      <c r="V103" s="175"/>
      <c r="DG103" s="92"/>
      <c r="DH103" s="92"/>
      <c r="DI103" s="308"/>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row>
    <row r="104" spans="3:137" ht="1" customHeight="1" x14ac:dyDescent="0.2">
      <c r="C104" s="88"/>
      <c r="D104" s="171"/>
      <c r="E104" s="251" t="s">
        <v>78</v>
      </c>
      <c r="F104" s="172">
        <v>0</v>
      </c>
      <c r="G104" s="88"/>
      <c r="H104" s="171"/>
      <c r="I104" s="163" t="s">
        <v>78</v>
      </c>
      <c r="J104" s="172">
        <v>0</v>
      </c>
      <c r="O104" s="162"/>
      <c r="P104" s="88" t="s">
        <v>738</v>
      </c>
      <c r="Q104" s="164">
        <v>50</v>
      </c>
      <c r="V104" s="175"/>
      <c r="DG104" s="92"/>
      <c r="DH104" s="92"/>
      <c r="DI104" s="308"/>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row>
    <row r="105" spans="3:137" ht="1" customHeight="1" x14ac:dyDescent="0.2">
      <c r="C105" s="88"/>
      <c r="D105" s="292"/>
      <c r="E105" s="163" t="s">
        <v>75</v>
      </c>
      <c r="F105" s="164">
        <v>50</v>
      </c>
      <c r="G105" s="88"/>
      <c r="H105" s="88"/>
      <c r="I105" s="88" t="s">
        <v>738</v>
      </c>
      <c r="J105" s="85">
        <v>50</v>
      </c>
      <c r="O105" s="162"/>
      <c r="P105" s="163" t="s">
        <v>348</v>
      </c>
      <c r="Q105" s="164">
        <v>50</v>
      </c>
      <c r="V105" s="175"/>
      <c r="DG105" s="92"/>
      <c r="DH105" s="92"/>
      <c r="DI105" s="308"/>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row>
    <row r="106" spans="3:137" ht="1" customHeight="1" x14ac:dyDescent="0.2">
      <c r="D106" s="162"/>
      <c r="E106" s="163" t="s">
        <v>349</v>
      </c>
      <c r="F106" s="164">
        <v>50</v>
      </c>
      <c r="H106" s="162"/>
      <c r="I106" s="163" t="s">
        <v>349</v>
      </c>
      <c r="J106" s="164">
        <v>50</v>
      </c>
      <c r="O106" s="165" t="s">
        <v>325</v>
      </c>
      <c r="P106" s="166" t="str">
        <f>58-8&amp; " dB"</f>
        <v>50 dB</v>
      </c>
      <c r="Q106" s="164">
        <v>50</v>
      </c>
      <c r="V106" s="175"/>
      <c r="DG106" s="92"/>
      <c r="DH106" s="92"/>
      <c r="DI106" s="308"/>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row>
    <row r="107" spans="3:137" ht="1" customHeight="1" x14ac:dyDescent="0.2">
      <c r="D107" s="162" t="s">
        <v>322</v>
      </c>
      <c r="E107" s="163" t="str">
        <f>53+8 &amp; " dB"</f>
        <v>61 dB</v>
      </c>
      <c r="F107" s="164">
        <v>50</v>
      </c>
      <c r="H107" s="162" t="s">
        <v>322</v>
      </c>
      <c r="I107" s="163" t="str">
        <f>53+8 &amp; " dB"</f>
        <v>61 dB</v>
      </c>
      <c r="J107" s="164">
        <v>50</v>
      </c>
      <c r="O107" s="165" t="s">
        <v>340</v>
      </c>
      <c r="P107" s="166" t="str">
        <f>58-7&amp; " dB"</f>
        <v>51 dB</v>
      </c>
      <c r="Q107" s="164">
        <v>40</v>
      </c>
      <c r="V107" s="175"/>
      <c r="DG107" s="92"/>
      <c r="DH107" s="92"/>
      <c r="DI107" s="308"/>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row>
    <row r="108" spans="3:137" ht="1" customHeight="1" x14ac:dyDescent="0.2">
      <c r="C108" s="85">
        <f>Home!C25</f>
        <v>0</v>
      </c>
      <c r="D108" s="162" t="s">
        <v>335</v>
      </c>
      <c r="E108" s="163" t="str">
        <f>53+7 &amp; " dB"</f>
        <v>60 dB</v>
      </c>
      <c r="F108" s="164">
        <v>40</v>
      </c>
      <c r="G108" s="85"/>
      <c r="H108" s="162" t="s">
        <v>335</v>
      </c>
      <c r="I108" s="163" t="str">
        <f>53+7&amp; " dB"</f>
        <v>60 dB</v>
      </c>
      <c r="J108" s="164">
        <v>40</v>
      </c>
      <c r="O108" s="165" t="s">
        <v>341</v>
      </c>
      <c r="P108" s="166" t="str">
        <f>58-6&amp; " dB"</f>
        <v>52 dB</v>
      </c>
      <c r="Q108" s="164">
        <v>35</v>
      </c>
      <c r="V108" s="175"/>
      <c r="DG108" s="92"/>
      <c r="DH108" s="92"/>
      <c r="DI108" s="308"/>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92"/>
      <c r="EF108" s="92"/>
      <c r="EG108" s="92"/>
    </row>
    <row r="109" spans="3:137" ht="1" customHeight="1" x14ac:dyDescent="0.2">
      <c r="C109" s="85"/>
      <c r="D109" s="162" t="s">
        <v>336</v>
      </c>
      <c r="E109" s="163" t="str">
        <f>53+6 &amp; " dB"</f>
        <v>59 dB</v>
      </c>
      <c r="F109" s="164">
        <v>35</v>
      </c>
      <c r="G109" s="85"/>
      <c r="H109" s="162" t="s">
        <v>336</v>
      </c>
      <c r="I109" s="163" t="str">
        <f>53+6&amp; " dB"</f>
        <v>59 dB</v>
      </c>
      <c r="J109" s="164">
        <v>35</v>
      </c>
      <c r="O109" s="165" t="s">
        <v>326</v>
      </c>
      <c r="P109" s="166" t="str">
        <f>58-5&amp; " dB"</f>
        <v>53 dB</v>
      </c>
      <c r="Q109" s="164">
        <v>30</v>
      </c>
      <c r="V109" s="175"/>
      <c r="DG109" s="92"/>
      <c r="DH109" s="92"/>
      <c r="DI109" s="308"/>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row>
    <row r="110" spans="3:137" ht="1" customHeight="1" x14ac:dyDescent="0.2">
      <c r="C110" s="85"/>
      <c r="D110" s="162" t="s">
        <v>323</v>
      </c>
      <c r="E110" s="163" t="str">
        <f>53+5 &amp; " dB"</f>
        <v>58 dB</v>
      </c>
      <c r="F110" s="164">
        <v>30</v>
      </c>
      <c r="G110" s="85"/>
      <c r="H110" s="162" t="s">
        <v>323</v>
      </c>
      <c r="I110" s="163" t="str">
        <f>53+5&amp; " dB"</f>
        <v>58 dB</v>
      </c>
      <c r="J110" s="164">
        <v>30</v>
      </c>
      <c r="O110" s="165" t="s">
        <v>342</v>
      </c>
      <c r="P110" s="166" t="str">
        <f>58-4&amp; " dB"</f>
        <v>54 dB</v>
      </c>
      <c r="Q110" s="164">
        <v>25</v>
      </c>
      <c r="V110" s="175"/>
      <c r="DG110" s="92"/>
      <c r="DH110" s="92"/>
      <c r="DI110" s="308"/>
      <c r="DJ110" s="92"/>
      <c r="DK110" s="92"/>
      <c r="DL110" s="92"/>
      <c r="DM110" s="92"/>
      <c r="DN110" s="92"/>
      <c r="DO110" s="92"/>
      <c r="DP110" s="92"/>
      <c r="DQ110" s="92"/>
      <c r="DR110" s="92"/>
      <c r="DS110" s="92"/>
      <c r="DT110" s="92"/>
      <c r="DU110" s="92"/>
      <c r="DV110" s="92"/>
      <c r="DW110" s="92"/>
      <c r="DX110" s="92"/>
      <c r="DY110" s="92"/>
      <c r="DZ110" s="92"/>
      <c r="EA110" s="92"/>
      <c r="EB110" s="92"/>
      <c r="EC110" s="92"/>
      <c r="ED110" s="92"/>
      <c r="EE110" s="92"/>
      <c r="EF110" s="92"/>
      <c r="EG110" s="92"/>
    </row>
    <row r="111" spans="3:137" ht="1" customHeight="1" x14ac:dyDescent="0.2">
      <c r="C111" s="85"/>
      <c r="D111" s="162" t="s">
        <v>337</v>
      </c>
      <c r="E111" s="163" t="str">
        <f>53+4 &amp; " dB"</f>
        <v>57 dB</v>
      </c>
      <c r="F111" s="164">
        <v>25</v>
      </c>
      <c r="G111" s="85"/>
      <c r="H111" s="162" t="s">
        <v>337</v>
      </c>
      <c r="I111" s="163" t="str">
        <f>53+4&amp; " dB"</f>
        <v>57 dB</v>
      </c>
      <c r="J111" s="164">
        <v>25</v>
      </c>
      <c r="O111" s="165" t="s">
        <v>343</v>
      </c>
      <c r="P111" s="166" t="str">
        <f>58-3&amp; " dB"</f>
        <v>55 dB</v>
      </c>
      <c r="Q111" s="164">
        <v>20</v>
      </c>
      <c r="V111" s="175"/>
      <c r="DG111" s="92"/>
      <c r="DH111" s="92"/>
      <c r="DI111" s="308"/>
      <c r="DJ111" s="92"/>
      <c r="DK111" s="92"/>
      <c r="DL111" s="92"/>
      <c r="DM111" s="92"/>
      <c r="DN111" s="92"/>
      <c r="DO111" s="92"/>
      <c r="DP111" s="92"/>
      <c r="DQ111" s="92"/>
      <c r="DR111" s="92"/>
      <c r="DS111" s="92"/>
      <c r="DT111" s="92"/>
      <c r="DU111" s="92"/>
      <c r="DV111" s="92"/>
      <c r="DW111" s="92"/>
      <c r="DX111" s="92"/>
      <c r="DY111" s="92"/>
      <c r="DZ111" s="92"/>
      <c r="EA111" s="92"/>
      <c r="EB111" s="92"/>
      <c r="EC111" s="92"/>
      <c r="ED111" s="92"/>
      <c r="EE111" s="92"/>
      <c r="EF111" s="92"/>
      <c r="EG111" s="92"/>
    </row>
    <row r="112" spans="3:137" ht="1" customHeight="1" x14ac:dyDescent="0.2">
      <c r="C112" s="85"/>
      <c r="D112" s="162" t="s">
        <v>338</v>
      </c>
      <c r="E112" s="163" t="str">
        <f>53+3 &amp; " dB"</f>
        <v>56 dB</v>
      </c>
      <c r="F112" s="164">
        <v>20</v>
      </c>
      <c r="G112" s="85"/>
      <c r="H112" s="162" t="s">
        <v>338</v>
      </c>
      <c r="I112" s="163" t="str">
        <f>53+3&amp; " dB"</f>
        <v>56 dB</v>
      </c>
      <c r="J112" s="164">
        <v>20</v>
      </c>
      <c r="O112" s="165" t="s">
        <v>327</v>
      </c>
      <c r="P112" s="166" t="str">
        <f>58-2&amp; " dB"</f>
        <v>56 dB</v>
      </c>
      <c r="Q112" s="164">
        <v>15</v>
      </c>
      <c r="V112" s="175"/>
      <c r="DG112" s="92"/>
      <c r="DH112" s="92"/>
      <c r="DI112" s="308"/>
      <c r="DJ112" s="92"/>
      <c r="DK112" s="92"/>
      <c r="DL112" s="92"/>
      <c r="DM112" s="92"/>
      <c r="DN112" s="92"/>
      <c r="DO112" s="92"/>
      <c r="DP112" s="92"/>
      <c r="DQ112" s="92"/>
      <c r="DR112" s="92"/>
      <c r="DS112" s="92"/>
      <c r="DT112" s="92"/>
      <c r="DU112" s="92"/>
      <c r="DV112" s="92"/>
      <c r="DW112" s="92"/>
      <c r="DX112" s="92"/>
      <c r="DY112" s="92"/>
      <c r="DZ112" s="92"/>
      <c r="EA112" s="92"/>
      <c r="EB112" s="92"/>
      <c r="EC112" s="92"/>
      <c r="ED112" s="92"/>
      <c r="EE112" s="92"/>
      <c r="EF112" s="92"/>
      <c r="EG112" s="92"/>
    </row>
    <row r="113" spans="3:137" ht="1" customHeight="1" x14ac:dyDescent="0.2">
      <c r="C113" s="85" t="e">
        <f>VLOOKUP(F25,I104:J115,2,FALSE)</f>
        <v>#N/A</v>
      </c>
      <c r="D113" s="165" t="s">
        <v>324</v>
      </c>
      <c r="E113" s="166" t="str">
        <f>53+2 &amp; " dB"</f>
        <v>55 dB</v>
      </c>
      <c r="F113" s="164">
        <v>15</v>
      </c>
      <c r="G113" s="85"/>
      <c r="H113" s="165" t="s">
        <v>324</v>
      </c>
      <c r="I113" s="166" t="str">
        <f>53+2&amp; " dB"</f>
        <v>55 dB</v>
      </c>
      <c r="J113" s="164">
        <v>15</v>
      </c>
      <c r="O113" s="165" t="s">
        <v>344</v>
      </c>
      <c r="P113" s="166" t="str">
        <f>58-1&amp; " dB"</f>
        <v>57 dB</v>
      </c>
      <c r="Q113" s="164">
        <v>10</v>
      </c>
      <c r="V113" s="175"/>
      <c r="DG113" s="92"/>
      <c r="DH113" s="92"/>
      <c r="DI113" s="308"/>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row>
    <row r="114" spans="3:137" ht="1" customHeight="1" x14ac:dyDescent="0.2">
      <c r="C114" s="85"/>
      <c r="D114" s="165" t="s">
        <v>339</v>
      </c>
      <c r="E114" s="166" t="str">
        <f>53+1 &amp; " dB"</f>
        <v>54 dB</v>
      </c>
      <c r="F114" s="164">
        <v>10</v>
      </c>
      <c r="G114" s="85"/>
      <c r="H114" s="165" t="s">
        <v>339</v>
      </c>
      <c r="I114" s="166" t="str">
        <f>53+1&amp; " dB"</f>
        <v>54 dB</v>
      </c>
      <c r="J114" s="164">
        <v>10</v>
      </c>
      <c r="O114" s="165"/>
      <c r="P114" s="166" t="s">
        <v>352</v>
      </c>
      <c r="Q114" s="164">
        <v>0</v>
      </c>
      <c r="V114" s="175"/>
      <c r="DG114" s="92"/>
      <c r="DH114" s="92"/>
      <c r="DI114" s="308"/>
      <c r="DJ114" s="92"/>
      <c r="DK114" s="92"/>
      <c r="DL114" s="92"/>
      <c r="DM114" s="92"/>
      <c r="DN114" s="92"/>
      <c r="DO114" s="92"/>
      <c r="DP114" s="92"/>
      <c r="DQ114" s="92"/>
      <c r="DR114" s="92"/>
      <c r="DS114" s="92"/>
      <c r="DT114" s="92"/>
      <c r="DU114" s="92"/>
      <c r="DV114" s="92"/>
      <c r="DW114" s="92"/>
      <c r="DX114" s="92"/>
      <c r="DY114" s="92"/>
      <c r="DZ114" s="92"/>
      <c r="EA114" s="92"/>
      <c r="EB114" s="92"/>
      <c r="EC114" s="92"/>
      <c r="ED114" s="92"/>
      <c r="EE114" s="92"/>
      <c r="EF114" s="92"/>
      <c r="EG114" s="92"/>
    </row>
    <row r="115" spans="3:137" ht="1" customHeight="1" x14ac:dyDescent="0.2">
      <c r="C115" s="85"/>
      <c r="D115" s="165"/>
      <c r="E115" s="166" t="s">
        <v>350</v>
      </c>
      <c r="F115" s="164">
        <v>0</v>
      </c>
      <c r="G115" s="85"/>
      <c r="H115" s="165"/>
      <c r="I115" s="166" t="s">
        <v>351</v>
      </c>
      <c r="J115" s="164">
        <v>0</v>
      </c>
      <c r="O115" s="167"/>
      <c r="P115" s="168" t="e">
        <f>IF(F28&gt;57,0,N102)</f>
        <v>#N/A</v>
      </c>
      <c r="Q115" s="169">
        <f>IF(F28&lt;50,50,N102)</f>
        <v>50</v>
      </c>
      <c r="V115" s="175"/>
      <c r="DG115" s="92"/>
      <c r="DH115" s="92"/>
      <c r="DI115" s="308"/>
      <c r="DJ115" s="92"/>
      <c r="DK115" s="92"/>
      <c r="DL115" s="92"/>
      <c r="DM115" s="92"/>
      <c r="DN115" s="92"/>
      <c r="DO115" s="92"/>
      <c r="DP115" s="92"/>
      <c r="DQ115" s="92"/>
      <c r="DR115" s="92"/>
      <c r="DS115" s="92"/>
      <c r="DT115" s="92"/>
      <c r="DU115" s="92"/>
      <c r="DV115" s="92"/>
      <c r="DW115" s="92"/>
      <c r="DX115" s="92"/>
      <c r="DY115" s="92"/>
      <c r="DZ115" s="92"/>
      <c r="EA115" s="92"/>
      <c r="EB115" s="92"/>
      <c r="EC115" s="92"/>
      <c r="ED115" s="92"/>
      <c r="EE115" s="92"/>
      <c r="EF115" s="92"/>
      <c r="EG115" s="92"/>
    </row>
    <row r="116" spans="3:137" ht="1" customHeight="1" x14ac:dyDescent="0.2">
      <c r="C116" s="85"/>
      <c r="D116" s="167"/>
      <c r="E116" s="168"/>
      <c r="F116" s="169"/>
      <c r="G116" s="85"/>
      <c r="H116" s="167"/>
      <c r="I116" s="168" t="e">
        <f>IF(F25&gt;61,50,C113)</f>
        <v>#N/A</v>
      </c>
      <c r="J116" s="169">
        <f>IF(F25&lt;54,0,C113)</f>
        <v>0</v>
      </c>
      <c r="N116" s="88"/>
      <c r="P116" s="59" t="s">
        <v>347</v>
      </c>
      <c r="Q116" s="59" t="s">
        <v>346</v>
      </c>
      <c r="R116" s="88"/>
      <c r="S116" s="88"/>
      <c r="T116" s="88"/>
      <c r="U116" s="88"/>
      <c r="V116" s="175"/>
      <c r="DG116" s="92"/>
      <c r="DH116" s="92"/>
      <c r="DI116" s="308"/>
      <c r="DJ116" s="92"/>
      <c r="DK116" s="92"/>
      <c r="DL116" s="92"/>
      <c r="DM116" s="92"/>
      <c r="DN116" s="92"/>
      <c r="DO116" s="92"/>
      <c r="DP116" s="92"/>
      <c r="DQ116" s="92"/>
      <c r="DR116" s="92"/>
      <c r="DS116" s="92"/>
      <c r="DT116" s="92"/>
      <c r="DU116" s="92"/>
      <c r="DV116" s="92"/>
      <c r="DW116" s="92"/>
      <c r="DX116" s="92"/>
      <c r="DY116" s="92"/>
      <c r="DZ116" s="92"/>
      <c r="EA116" s="92"/>
      <c r="EB116" s="92"/>
      <c r="EC116" s="92"/>
      <c r="ED116" s="92"/>
      <c r="EE116" s="92"/>
      <c r="EF116" s="92"/>
      <c r="EG116" s="92"/>
    </row>
    <row r="117" spans="3:137" ht="1" customHeight="1" x14ac:dyDescent="0.2">
      <c r="C117" s="289" t="s">
        <v>397</v>
      </c>
      <c r="D117" s="85">
        <f>VLOOKUP(K22,E104:F115,2,FALSE)</f>
        <v>0</v>
      </c>
      <c r="E117" s="290">
        <f>IF(K22&gt;61,50,D117)</f>
        <v>50</v>
      </c>
      <c r="F117" s="291">
        <f>IF(K22&lt;54,0,D117)</f>
        <v>0</v>
      </c>
      <c r="H117" s="59">
        <f>VLOOKUP(K25,I104:J115,2,FALSE)</f>
        <v>0</v>
      </c>
      <c r="I117" s="110">
        <f>IF(K25&gt;61,50,H117)</f>
        <v>50</v>
      </c>
      <c r="J117" s="110">
        <f>IF(K25&lt;54,0,H117)</f>
        <v>0</v>
      </c>
      <c r="V117" s="175"/>
      <c r="DG117" s="92"/>
      <c r="DH117" s="92"/>
      <c r="DI117" s="308"/>
      <c r="DJ117" s="92"/>
      <c r="DK117" s="92"/>
      <c r="DL117" s="92"/>
      <c r="DM117" s="92"/>
      <c r="DN117" s="92"/>
      <c r="DO117" s="92"/>
      <c r="DP117" s="92"/>
      <c r="DQ117" s="92"/>
      <c r="DR117" s="92"/>
      <c r="DS117" s="92"/>
      <c r="DT117" s="92"/>
      <c r="DU117" s="92"/>
      <c r="DV117" s="92"/>
      <c r="DW117" s="92"/>
      <c r="DX117" s="92"/>
      <c r="DY117" s="92"/>
      <c r="DZ117" s="92"/>
      <c r="EA117" s="92"/>
      <c r="EB117" s="92"/>
      <c r="EC117" s="92"/>
      <c r="ED117" s="92"/>
      <c r="EE117" s="92"/>
      <c r="EF117" s="92"/>
      <c r="EG117" s="92"/>
    </row>
    <row r="118" spans="3:137" ht="1" customHeight="1" x14ac:dyDescent="0.2">
      <c r="C118" s="289" t="s">
        <v>398</v>
      </c>
      <c r="D118" s="110">
        <f>VLOOKUP(L22,E104:F115,2,FALSE)</f>
        <v>0</v>
      </c>
      <c r="E118" s="290">
        <f>IF(L22&gt;61,50,D118)</f>
        <v>50</v>
      </c>
      <c r="F118" s="291">
        <f>IF(L22&lt;54,0,D118)</f>
        <v>0</v>
      </c>
      <c r="H118" s="59">
        <f>VLOOKUP(L25,I104:J115,2,FALSE)</f>
        <v>0</v>
      </c>
      <c r="I118" s="110">
        <f>IF(L25&gt;61,50,H118)</f>
        <v>50</v>
      </c>
      <c r="J118" s="110">
        <f>IF(L25&lt;54,0,H118)</f>
        <v>0</v>
      </c>
      <c r="N118" s="289" t="s">
        <v>397</v>
      </c>
      <c r="O118" s="59">
        <f>VLOOKUP(K28,P103:Q114,2,FALSE)</f>
        <v>0</v>
      </c>
      <c r="P118" s="110">
        <f>IF(K28&gt;57,0,O118)</f>
        <v>0</v>
      </c>
      <c r="Q118" s="110">
        <f>IF(K28&lt;50,50,O118)</f>
        <v>0</v>
      </c>
      <c r="V118" s="175"/>
      <c r="DG118" s="92"/>
      <c r="DH118" s="92"/>
      <c r="DI118" s="308"/>
      <c r="DJ118" s="92"/>
      <c r="DK118" s="92"/>
      <c r="DL118" s="92"/>
      <c r="DM118" s="92"/>
      <c r="DN118" s="92"/>
      <c r="DO118" s="92"/>
      <c r="DP118" s="92"/>
      <c r="DQ118" s="92"/>
      <c r="DR118" s="92"/>
      <c r="DS118" s="92"/>
      <c r="DT118" s="92"/>
      <c r="DU118" s="92"/>
      <c r="DV118" s="92"/>
      <c r="DW118" s="92"/>
      <c r="DX118" s="92"/>
      <c r="DY118" s="92"/>
      <c r="DZ118" s="92"/>
      <c r="EA118" s="92"/>
      <c r="EB118" s="92"/>
      <c r="EC118" s="92"/>
      <c r="ED118" s="92"/>
      <c r="EE118" s="92"/>
      <c r="EF118" s="92"/>
      <c r="EG118" s="92"/>
    </row>
    <row r="119" spans="3:137" ht="1" customHeight="1" x14ac:dyDescent="0.2">
      <c r="C119" s="289" t="s">
        <v>399</v>
      </c>
      <c r="D119" s="110">
        <f>VLOOKUP(M22,E104:F115,2,FALSE)</f>
        <v>0</v>
      </c>
      <c r="E119" s="290">
        <f>IF(M22&gt;61,50,D119)</f>
        <v>50</v>
      </c>
      <c r="F119" s="291">
        <f>IF(M22&lt;54,0,D119)</f>
        <v>0</v>
      </c>
      <c r="H119" s="59">
        <f>VLOOKUP(M25,I104:J115,2,FALSE)</f>
        <v>0</v>
      </c>
      <c r="I119" s="110">
        <f>IF(M25&gt;61,50,H119)</f>
        <v>50</v>
      </c>
      <c r="J119" s="110">
        <f>IF(M25&lt;54,0,H119)</f>
        <v>0</v>
      </c>
      <c r="N119" s="289" t="s">
        <v>398</v>
      </c>
      <c r="O119" s="59">
        <f>VLOOKUP(L28,P103:Q114,2,FALSE)</f>
        <v>0</v>
      </c>
      <c r="P119" s="110">
        <f>IF(L28&gt;57,0,O119)</f>
        <v>0</v>
      </c>
      <c r="Q119" s="110">
        <f>IF(L28&lt;50,50,O119)</f>
        <v>0</v>
      </c>
      <c r="V119" s="175"/>
      <c r="DG119" s="92"/>
      <c r="DH119" s="92"/>
      <c r="DI119" s="308"/>
      <c r="DJ119" s="92"/>
      <c r="DK119" s="92"/>
      <c r="DL119" s="92"/>
      <c r="DM119" s="92"/>
      <c r="DN119" s="92"/>
      <c r="DO119" s="92"/>
      <c r="DP119" s="92"/>
      <c r="DQ119" s="92"/>
      <c r="DR119" s="92"/>
      <c r="DS119" s="92"/>
      <c r="DT119" s="92"/>
      <c r="DU119" s="92"/>
      <c r="DV119" s="92"/>
      <c r="DW119" s="92"/>
      <c r="DX119" s="92"/>
      <c r="DY119" s="92"/>
      <c r="DZ119" s="92"/>
      <c r="EA119" s="92"/>
      <c r="EB119" s="92"/>
      <c r="EC119" s="92"/>
      <c r="ED119" s="92"/>
      <c r="EE119" s="92"/>
      <c r="EF119" s="92"/>
      <c r="EG119" s="92"/>
    </row>
    <row r="120" spans="3:137" ht="1" customHeight="1" x14ac:dyDescent="0.2">
      <c r="C120" s="289" t="s">
        <v>400</v>
      </c>
      <c r="D120" s="110">
        <f>VLOOKUP(N22,E104:F115,2,FALSE)</f>
        <v>0</v>
      </c>
      <c r="E120" s="290">
        <f>IF(N22&gt;61,50,D120)</f>
        <v>50</v>
      </c>
      <c r="F120" s="291">
        <f>IF(N22&lt;54,0,D120)</f>
        <v>0</v>
      </c>
      <c r="H120" s="59">
        <f>VLOOKUP(N25,I104:J115,2,FALSE)</f>
        <v>0</v>
      </c>
      <c r="I120" s="110">
        <f>IF(N25&gt;61,50,H120)</f>
        <v>50</v>
      </c>
      <c r="J120" s="110">
        <f>IF(N25&lt;54,0,H120)</f>
        <v>0</v>
      </c>
      <c r="N120" s="289" t="s">
        <v>399</v>
      </c>
      <c r="O120" s="59">
        <f>VLOOKUP(M28,P103:Q114,2,FALSE)</f>
        <v>0</v>
      </c>
      <c r="P120" s="110">
        <f>IF(M28&gt;57,0,O120)</f>
        <v>0</v>
      </c>
      <c r="Q120" s="110">
        <f>IF(M28&lt;50,50,O120)</f>
        <v>0</v>
      </c>
      <c r="V120" s="175"/>
      <c r="DG120" s="92"/>
      <c r="DH120" s="92"/>
      <c r="DI120" s="308"/>
      <c r="DJ120" s="92"/>
      <c r="DK120" s="92"/>
      <c r="DL120" s="92"/>
      <c r="DM120" s="92"/>
      <c r="DN120" s="92"/>
      <c r="DO120" s="92"/>
      <c r="DP120" s="92"/>
      <c r="DQ120" s="92"/>
      <c r="DR120" s="92"/>
      <c r="DS120" s="92"/>
      <c r="DT120" s="92"/>
      <c r="DU120" s="92"/>
      <c r="DV120" s="92"/>
      <c r="DW120" s="92"/>
      <c r="DX120" s="92"/>
      <c r="DY120" s="92"/>
      <c r="DZ120" s="92"/>
      <c r="EA120" s="92"/>
      <c r="EB120" s="92"/>
      <c r="EC120" s="92"/>
      <c r="ED120" s="92"/>
      <c r="EE120" s="92"/>
      <c r="EF120" s="92"/>
      <c r="EG120" s="92"/>
    </row>
    <row r="121" spans="3:137" ht="1" customHeight="1" x14ac:dyDescent="0.2">
      <c r="C121" s="289" t="s">
        <v>401</v>
      </c>
      <c r="D121" s="110">
        <f>VLOOKUP(O22,E104:F115,2,FALSE)</f>
        <v>0</v>
      </c>
      <c r="E121" s="290">
        <f>IF(O22&gt;61,50,D121)</f>
        <v>50</v>
      </c>
      <c r="F121" s="291">
        <f>IF(O22&lt;54,0,D121)</f>
        <v>0</v>
      </c>
      <c r="H121" s="59">
        <f>VLOOKUP(O25,I104:J115,2,FALSE)</f>
        <v>0</v>
      </c>
      <c r="I121" s="110">
        <f>IF(O25&gt;61,50,H121)</f>
        <v>50</v>
      </c>
      <c r="J121" s="110">
        <f>IF(O25&lt;54,0,H121)</f>
        <v>0</v>
      </c>
      <c r="N121" s="289" t="s">
        <v>400</v>
      </c>
      <c r="O121" s="59">
        <f>VLOOKUP(N28,P103:Q114,2,FALSE)</f>
        <v>0</v>
      </c>
      <c r="P121" s="110">
        <f>IF(N28&gt;57,0,O121)</f>
        <v>0</v>
      </c>
      <c r="Q121" s="110">
        <f>IF(N28&lt;50,50,O121)</f>
        <v>0</v>
      </c>
      <c r="V121" s="175"/>
      <c r="DG121" s="92"/>
      <c r="DH121" s="92"/>
      <c r="DI121" s="308"/>
      <c r="DJ121" s="92"/>
      <c r="DK121" s="92"/>
      <c r="DL121" s="92"/>
      <c r="DM121" s="92"/>
      <c r="DN121" s="92"/>
      <c r="DO121" s="92"/>
      <c r="DP121" s="92"/>
      <c r="DQ121" s="92"/>
      <c r="DR121" s="92"/>
      <c r="DS121" s="92"/>
      <c r="DT121" s="92"/>
      <c r="DU121" s="92"/>
      <c r="DV121" s="92"/>
      <c r="DW121" s="92"/>
      <c r="DX121" s="92"/>
      <c r="DY121" s="92"/>
      <c r="DZ121" s="92"/>
      <c r="EA121" s="92"/>
      <c r="EB121" s="92"/>
      <c r="EC121" s="92"/>
      <c r="ED121" s="92"/>
      <c r="EE121" s="92"/>
      <c r="EF121" s="92"/>
      <c r="EG121" s="92"/>
    </row>
    <row r="122" spans="3:137" ht="1" customHeight="1" x14ac:dyDescent="0.2">
      <c r="C122" s="289" t="s">
        <v>402</v>
      </c>
      <c r="D122" s="110">
        <f>VLOOKUP(P22,E104:F115,2,FALSE)</f>
        <v>0</v>
      </c>
      <c r="E122" s="290">
        <f>IF(P22&gt;61,50,D122)</f>
        <v>50</v>
      </c>
      <c r="F122" s="291">
        <f>IF(P22&lt;54,0,D122)</f>
        <v>0</v>
      </c>
      <c r="H122" s="59">
        <f>VLOOKUP(P25,I104:J115,2,FALSE)</f>
        <v>0</v>
      </c>
      <c r="I122" s="110">
        <f>IF(P25&gt;61,50,H122)</f>
        <v>50</v>
      </c>
      <c r="J122" s="110">
        <f>IF(P25&lt;54,0,H122)</f>
        <v>0</v>
      </c>
      <c r="N122" s="289" t="s">
        <v>401</v>
      </c>
      <c r="O122" s="59">
        <f>VLOOKUP(O28,P103:Q114,2,FALSE)</f>
        <v>0</v>
      </c>
      <c r="P122" s="110">
        <f>IF(O28&gt;57,0,O122)</f>
        <v>0</v>
      </c>
      <c r="Q122" s="110">
        <f>IF(O28&lt;50,50,O122)</f>
        <v>0</v>
      </c>
      <c r="V122" s="175"/>
      <c r="DG122" s="92"/>
      <c r="DH122" s="92"/>
      <c r="DI122" s="308"/>
      <c r="DJ122" s="92"/>
      <c r="DK122" s="92"/>
      <c r="DL122" s="92"/>
      <c r="DM122" s="92"/>
      <c r="DN122" s="92"/>
      <c r="DO122" s="92"/>
      <c r="DP122" s="92"/>
      <c r="DQ122" s="92"/>
      <c r="DR122" s="92"/>
      <c r="DS122" s="92"/>
      <c r="DT122" s="92"/>
      <c r="DU122" s="92"/>
      <c r="DV122" s="92"/>
      <c r="DW122" s="92"/>
      <c r="DX122" s="92"/>
      <c r="DY122" s="92"/>
      <c r="DZ122" s="92"/>
      <c r="EA122" s="92"/>
      <c r="EB122" s="92"/>
      <c r="EC122" s="92"/>
      <c r="ED122" s="92"/>
      <c r="EE122" s="92"/>
      <c r="EF122" s="92"/>
      <c r="EG122" s="92"/>
    </row>
    <row r="123" spans="3:137" ht="1" customHeight="1" x14ac:dyDescent="0.2">
      <c r="C123" s="289" t="s">
        <v>403</v>
      </c>
      <c r="D123" s="110">
        <f>VLOOKUP(Q22,E104:F115,2,FALSE)</f>
        <v>0</v>
      </c>
      <c r="E123" s="290">
        <f>IF(Q22&gt;61,50,D123)</f>
        <v>50</v>
      </c>
      <c r="F123" s="291">
        <f>IF(Q22&lt;54,0,D123)</f>
        <v>0</v>
      </c>
      <c r="H123" s="59">
        <f>VLOOKUP(Q25,I104:J115,2,FALSE)</f>
        <v>0</v>
      </c>
      <c r="I123" s="110">
        <f>IF(Q25&gt;61,50,H123)</f>
        <v>50</v>
      </c>
      <c r="J123" s="110">
        <f>IF(Q25&lt;54,0,H123)</f>
        <v>0</v>
      </c>
      <c r="N123" s="289" t="s">
        <v>402</v>
      </c>
      <c r="O123" s="59">
        <f>VLOOKUP(P28,P103:Q114,2,FALSE)</f>
        <v>0</v>
      </c>
      <c r="P123" s="110">
        <f>IF(P28&gt;57,0,O123)</f>
        <v>0</v>
      </c>
      <c r="Q123" s="110">
        <f>IF(P28&lt;50,50,O123)</f>
        <v>0</v>
      </c>
      <c r="V123" s="175"/>
      <c r="DG123" s="92"/>
      <c r="DH123" s="92"/>
      <c r="DI123" s="308"/>
      <c r="DJ123" s="92"/>
      <c r="DK123" s="92"/>
      <c r="DL123" s="92"/>
      <c r="DM123" s="92"/>
      <c r="DN123" s="92"/>
      <c r="DO123" s="92"/>
      <c r="DP123" s="92"/>
      <c r="DQ123" s="92"/>
      <c r="DR123" s="92"/>
      <c r="DS123" s="92"/>
      <c r="DT123" s="92"/>
      <c r="DU123" s="92"/>
      <c r="DV123" s="92"/>
      <c r="DW123" s="92"/>
      <c r="DX123" s="92"/>
      <c r="DY123" s="92"/>
      <c r="DZ123" s="92"/>
      <c r="EA123" s="92"/>
      <c r="EB123" s="92"/>
      <c r="EC123" s="92"/>
      <c r="ED123" s="92"/>
      <c r="EE123" s="92"/>
      <c r="EF123" s="92"/>
      <c r="EG123" s="92"/>
    </row>
    <row r="124" spans="3:137" ht="1" customHeight="1" x14ac:dyDescent="0.2">
      <c r="C124" s="289" t="s">
        <v>404</v>
      </c>
      <c r="D124" s="110">
        <f>VLOOKUP(R22,E104:F115,2,FALSE)</f>
        <v>0</v>
      </c>
      <c r="E124" s="290">
        <f>IF(R22&gt;61,50,D124)</f>
        <v>50</v>
      </c>
      <c r="F124" s="291">
        <f>IF(R22&lt;54,0,D124)</f>
        <v>0</v>
      </c>
      <c r="H124" s="59">
        <f>VLOOKUP(R25,I104:J115,2,FALSE)</f>
        <v>0</v>
      </c>
      <c r="I124" s="110">
        <f>IF(R25&gt;61,50,H124)</f>
        <v>50</v>
      </c>
      <c r="J124" s="110">
        <f>IF(R25&lt;54,0,H124)</f>
        <v>0</v>
      </c>
      <c r="N124" s="289" t="s">
        <v>403</v>
      </c>
      <c r="O124" s="59">
        <f>VLOOKUP(Q28,P103:Q114,2,FALSE)</f>
        <v>0</v>
      </c>
      <c r="P124" s="110">
        <f>IF(Q28&gt;57,0,O124)</f>
        <v>0</v>
      </c>
      <c r="Q124" s="110">
        <f>IF(Q28&lt;50,50,O124)</f>
        <v>0</v>
      </c>
      <c r="V124" s="175"/>
      <c r="DG124" s="92"/>
      <c r="DH124" s="92"/>
      <c r="DI124" s="308"/>
      <c r="DJ124" s="92"/>
      <c r="DK124" s="92"/>
      <c r="DL124" s="92"/>
      <c r="DM124" s="92"/>
      <c r="DN124" s="92"/>
      <c r="DO124" s="92"/>
      <c r="DP124" s="92"/>
      <c r="DQ124" s="92"/>
      <c r="DR124" s="92"/>
      <c r="DS124" s="92"/>
      <c r="DT124" s="92"/>
      <c r="DU124" s="92"/>
      <c r="DV124" s="92"/>
      <c r="DW124" s="92"/>
      <c r="DX124" s="92"/>
      <c r="DY124" s="92"/>
      <c r="DZ124" s="92"/>
      <c r="EA124" s="92"/>
      <c r="EB124" s="92"/>
      <c r="EC124" s="92"/>
      <c r="ED124" s="92"/>
      <c r="EE124" s="92"/>
      <c r="EF124" s="92"/>
      <c r="EG124" s="92"/>
    </row>
    <row r="125" spans="3:137" ht="1" customHeight="1" x14ac:dyDescent="0.2">
      <c r="C125" s="289" t="s">
        <v>405</v>
      </c>
      <c r="D125" s="110">
        <f>VLOOKUP(S22,E104:F115,2,FALSE)</f>
        <v>0</v>
      </c>
      <c r="E125" s="290">
        <f>IF(S22&gt;61,50,D125)</f>
        <v>50</v>
      </c>
      <c r="F125" s="291">
        <f>IF(S22&lt;54,0,D125)</f>
        <v>0</v>
      </c>
      <c r="H125" s="59">
        <f>VLOOKUP(S25,I104:J115,2,FALSE)</f>
        <v>0</v>
      </c>
      <c r="I125" s="110">
        <f>IF(S25&gt;61,50,H125)</f>
        <v>50</v>
      </c>
      <c r="J125" s="110">
        <f>IF(S25&lt;54,0,H125)</f>
        <v>0</v>
      </c>
      <c r="N125" s="289" t="s">
        <v>404</v>
      </c>
      <c r="O125" s="59">
        <f>VLOOKUP(R28,P103:Q114,2,FALSE)</f>
        <v>0</v>
      </c>
      <c r="P125" s="110">
        <f>IF(R28&gt;57,0,O125)</f>
        <v>0</v>
      </c>
      <c r="Q125" s="110">
        <f>IF(R28&lt;50,50,O125)</f>
        <v>0</v>
      </c>
      <c r="V125" s="175"/>
      <c r="DG125" s="92"/>
      <c r="DH125" s="92"/>
      <c r="DI125" s="308"/>
      <c r="DJ125" s="92"/>
      <c r="DK125" s="92"/>
      <c r="DL125" s="92"/>
      <c r="DM125" s="92"/>
      <c r="DN125" s="92"/>
      <c r="DO125" s="92"/>
      <c r="DP125" s="92"/>
      <c r="DQ125" s="92"/>
      <c r="DR125" s="92"/>
      <c r="DS125" s="92"/>
      <c r="DT125" s="92"/>
      <c r="DU125" s="92"/>
      <c r="DV125" s="92"/>
      <c r="DW125" s="92"/>
      <c r="DX125" s="92"/>
      <c r="DY125" s="92"/>
      <c r="DZ125" s="92"/>
      <c r="EA125" s="92"/>
      <c r="EB125" s="92"/>
      <c r="EC125" s="92"/>
      <c r="ED125" s="92"/>
      <c r="EE125" s="92"/>
      <c r="EF125" s="92"/>
      <c r="EG125" s="92"/>
    </row>
    <row r="126" spans="3:137" ht="1" customHeight="1" x14ac:dyDescent="0.2">
      <c r="C126" s="289" t="s">
        <v>406</v>
      </c>
      <c r="D126" s="110">
        <f>VLOOKUP(T$22,$E$104:$F$115,2,FALSE)</f>
        <v>0</v>
      </c>
      <c r="E126" s="290">
        <f>IF(T$22&gt;61,50,D126)</f>
        <v>50</v>
      </c>
      <c r="F126" s="291">
        <f>IF(T$22&lt;54,0,D126)</f>
        <v>0</v>
      </c>
      <c r="H126" s="59">
        <f>VLOOKUP(T$25,$I$104:$J$115,2,FALSE)</f>
        <v>0</v>
      </c>
      <c r="I126" s="110">
        <f>IF(T$25&gt;61,50,H126)</f>
        <v>50</v>
      </c>
      <c r="J126" s="110">
        <f>IF(T$25&lt;54,0,H126)</f>
        <v>0</v>
      </c>
      <c r="N126" s="289" t="s">
        <v>405</v>
      </c>
      <c r="O126" s="59">
        <f>VLOOKUP(S28,P103:Q114,2,FALSE)</f>
        <v>0</v>
      </c>
      <c r="P126" s="85">
        <f>IF(S28&gt;57,0,O126)</f>
        <v>0</v>
      </c>
      <c r="Q126" s="110">
        <f>IF(S28&lt;50,50,O126)</f>
        <v>0</v>
      </c>
      <c r="V126" s="175"/>
      <c r="DG126" s="92"/>
      <c r="DH126" s="92"/>
      <c r="DI126" s="308"/>
      <c r="DJ126" s="92"/>
      <c r="DK126" s="92"/>
      <c r="DL126" s="92"/>
      <c r="DM126" s="92"/>
      <c r="DN126" s="92"/>
      <c r="DO126" s="92"/>
      <c r="DP126" s="92"/>
      <c r="DQ126" s="92"/>
      <c r="DR126" s="92"/>
      <c r="DS126" s="92"/>
      <c r="DT126" s="92"/>
      <c r="DU126" s="92"/>
      <c r="DV126" s="92"/>
      <c r="DW126" s="92"/>
      <c r="DX126" s="92"/>
      <c r="DY126" s="92"/>
      <c r="DZ126" s="92"/>
      <c r="EA126" s="92"/>
      <c r="EB126" s="92"/>
      <c r="EC126" s="92"/>
      <c r="ED126" s="92"/>
      <c r="EE126" s="92"/>
      <c r="EF126" s="92"/>
      <c r="EG126" s="92"/>
    </row>
    <row r="127" spans="3:137" ht="1" customHeight="1" x14ac:dyDescent="0.2">
      <c r="C127" s="289" t="s">
        <v>424</v>
      </c>
      <c r="D127" s="110">
        <f>VLOOKUP(U$22,$E$104:$F$115,2,FALSE)</f>
        <v>0</v>
      </c>
      <c r="E127" s="290">
        <f>IF(U$22&gt;61,50,D127)</f>
        <v>50</v>
      </c>
      <c r="F127" s="291">
        <f>IF(U$22&lt;54,0,D127)</f>
        <v>0</v>
      </c>
      <c r="H127" s="59">
        <f>VLOOKUP(U$25,$I$104:$J$115,2,FALSE)</f>
        <v>0</v>
      </c>
      <c r="I127" s="110">
        <f>IF(U$25&gt;61,50,H127)</f>
        <v>50</v>
      </c>
      <c r="J127" s="110">
        <f>IF(U$25&lt;54,0,H127)</f>
        <v>0</v>
      </c>
      <c r="N127" s="289" t="s">
        <v>406</v>
      </c>
      <c r="O127" s="59">
        <f>VLOOKUP(T$28,$P$103:$Q$114,2,FALSE)</f>
        <v>0</v>
      </c>
      <c r="P127" s="85">
        <f>IF(T$28&gt;57,0,$O127)</f>
        <v>0</v>
      </c>
      <c r="Q127" s="110">
        <f>IF(T$28&lt;50,50,$O127)</f>
        <v>0</v>
      </c>
      <c r="DG127" s="92"/>
      <c r="DH127" s="92"/>
      <c r="DI127" s="308"/>
      <c r="DJ127" s="92"/>
      <c r="DK127" s="92"/>
      <c r="DL127" s="92"/>
      <c r="DM127" s="92"/>
      <c r="DN127" s="92"/>
      <c r="DO127" s="92"/>
      <c r="DP127" s="92"/>
      <c r="DQ127" s="92"/>
      <c r="DR127" s="92"/>
      <c r="DS127" s="92"/>
      <c r="DT127" s="92"/>
      <c r="DU127" s="92"/>
      <c r="DV127" s="92"/>
      <c r="DW127" s="92"/>
      <c r="DX127" s="92"/>
      <c r="DY127" s="92"/>
      <c r="DZ127" s="92"/>
      <c r="EA127" s="92"/>
      <c r="EB127" s="92"/>
      <c r="EC127" s="92"/>
      <c r="ED127" s="92"/>
      <c r="EE127" s="92"/>
      <c r="EF127" s="92"/>
      <c r="EG127" s="92"/>
    </row>
    <row r="128" spans="3:137" ht="1" customHeight="1" x14ac:dyDescent="0.2">
      <c r="C128" s="289" t="s">
        <v>425</v>
      </c>
      <c r="D128" s="110">
        <f>VLOOKUP(V$22,$E$104:$F$115,2,FALSE)</f>
        <v>0</v>
      </c>
      <c r="E128" s="290">
        <f>IF(V$22&gt;61,50,D128)</f>
        <v>50</v>
      </c>
      <c r="F128" s="291">
        <f>IF(V$22&lt;54,0,D128)</f>
        <v>0</v>
      </c>
      <c r="H128" s="59">
        <f>VLOOKUP(V$25,$I$104:$J$115,2,FALSE)</f>
        <v>0</v>
      </c>
      <c r="I128" s="110">
        <f>IF(V$25&gt;61,50,H128)</f>
        <v>50</v>
      </c>
      <c r="J128" s="110">
        <f>IF(V$25&lt;54,0,H128)</f>
        <v>0</v>
      </c>
      <c r="N128" s="289" t="s">
        <v>424</v>
      </c>
      <c r="O128" s="59">
        <f>VLOOKUP(U$28,$P$103:$Q$114,2,FALSE)</f>
        <v>0</v>
      </c>
      <c r="P128" s="85">
        <f>IF(U$28&gt;57,0,$O128)</f>
        <v>0</v>
      </c>
      <c r="Q128" s="110">
        <f>IF(U$28&lt;50,50,$O128)</f>
        <v>0</v>
      </c>
      <c r="DG128" s="92"/>
      <c r="DH128" s="92"/>
      <c r="DI128" s="308"/>
      <c r="DJ128" s="92"/>
      <c r="DK128" s="92"/>
      <c r="DL128" s="92"/>
      <c r="DM128" s="92"/>
      <c r="DN128" s="92"/>
      <c r="DO128" s="92"/>
      <c r="DP128" s="92"/>
      <c r="DQ128" s="92"/>
      <c r="DR128" s="92"/>
      <c r="DS128" s="92"/>
      <c r="DT128" s="92"/>
      <c r="DU128" s="92"/>
      <c r="DV128" s="92"/>
      <c r="DW128" s="92"/>
      <c r="DX128" s="92"/>
      <c r="DY128" s="92"/>
      <c r="DZ128" s="92"/>
      <c r="EA128" s="92"/>
      <c r="EB128" s="92"/>
      <c r="EC128" s="92"/>
      <c r="ED128" s="92"/>
      <c r="EE128" s="92"/>
      <c r="EF128" s="92"/>
      <c r="EG128" s="92"/>
    </row>
    <row r="129" spans="3:137" ht="1" customHeight="1" x14ac:dyDescent="0.2">
      <c r="C129" s="289" t="s">
        <v>426</v>
      </c>
      <c r="D129" s="110">
        <f>VLOOKUP(W$22,$E$104:$F$115,2,FALSE)</f>
        <v>0</v>
      </c>
      <c r="E129" s="290">
        <f>IF(W$22&gt;61,50,D129)</f>
        <v>50</v>
      </c>
      <c r="F129" s="291">
        <f>IF(W$22&lt;54,0,D129)</f>
        <v>0</v>
      </c>
      <c r="H129" s="59">
        <f>VLOOKUP(W$25,$I$104:$J$115,2,FALSE)</f>
        <v>0</v>
      </c>
      <c r="I129" s="110">
        <f>IF(W$25&gt;61,50,H129)</f>
        <v>50</v>
      </c>
      <c r="J129" s="110">
        <f>IF(W$25&lt;54,0,H129)</f>
        <v>0</v>
      </c>
      <c r="N129" s="289" t="s">
        <v>425</v>
      </c>
      <c r="O129" s="59">
        <f>VLOOKUP(V$28,$P$103:$Q$114,2,FALSE)</f>
        <v>0</v>
      </c>
      <c r="P129" s="85">
        <f>IF(V$28&gt;57,0,$O129)</f>
        <v>0</v>
      </c>
      <c r="Q129" s="110">
        <f>IF(V$28&lt;50,50,$O129)</f>
        <v>0</v>
      </c>
      <c r="DG129" s="92"/>
      <c r="DH129" s="92"/>
      <c r="DI129" s="308"/>
      <c r="DJ129" s="92"/>
      <c r="DK129" s="92"/>
      <c r="DL129" s="92"/>
      <c r="DM129" s="92"/>
      <c r="DN129" s="92"/>
      <c r="DO129" s="92"/>
      <c r="DP129" s="92"/>
      <c r="DQ129" s="92"/>
      <c r="DR129" s="92"/>
      <c r="DS129" s="92"/>
      <c r="DT129" s="92"/>
      <c r="DU129" s="92"/>
      <c r="DV129" s="92"/>
      <c r="DW129" s="92"/>
      <c r="DX129" s="92"/>
      <c r="DY129" s="92"/>
      <c r="DZ129" s="92"/>
      <c r="EA129" s="92"/>
      <c r="EB129" s="92"/>
      <c r="EC129" s="92"/>
      <c r="ED129" s="92"/>
      <c r="EE129" s="92"/>
      <c r="EF129" s="92"/>
      <c r="EG129" s="92"/>
    </row>
    <row r="130" spans="3:137" ht="1" customHeight="1" x14ac:dyDescent="0.2">
      <c r="C130" s="289" t="s">
        <v>427</v>
      </c>
      <c r="D130" s="110">
        <f>VLOOKUP(X$22,$E$104:$F$115,2,FALSE)</f>
        <v>0</v>
      </c>
      <c r="E130" s="290">
        <f>IF(X$22&gt;61,50,D130)</f>
        <v>50</v>
      </c>
      <c r="F130" s="291">
        <f>IF(X$22&lt;54,0,D130)</f>
        <v>0</v>
      </c>
      <c r="H130" s="59">
        <f>VLOOKUP(X$25,$I$104:$J$115,2,FALSE)</f>
        <v>0</v>
      </c>
      <c r="I130" s="110">
        <f>IF(X$25&gt;61,50,H130)</f>
        <v>50</v>
      </c>
      <c r="J130" s="110">
        <f>IF(X$25&lt;54,0,H130)</f>
        <v>0</v>
      </c>
      <c r="N130" s="289" t="s">
        <v>426</v>
      </c>
      <c r="O130" s="59">
        <f>VLOOKUP(W$28,$P$103:$Q$114,2,FALSE)</f>
        <v>0</v>
      </c>
      <c r="P130" s="85">
        <f>IF(W$28&gt;57,0,$O130)</f>
        <v>0</v>
      </c>
      <c r="Q130" s="110">
        <f>IF(W$28&lt;50,50,$O130)</f>
        <v>0</v>
      </c>
      <c r="DG130" s="92"/>
      <c r="DH130" s="92"/>
      <c r="DI130" s="308"/>
      <c r="DJ130" s="92"/>
      <c r="DK130" s="92"/>
      <c r="DL130" s="92"/>
      <c r="DM130" s="92"/>
      <c r="DN130" s="92"/>
      <c r="DO130" s="92"/>
      <c r="DP130" s="92"/>
      <c r="DQ130" s="92"/>
      <c r="DR130" s="92"/>
      <c r="DS130" s="92"/>
      <c r="DT130" s="92"/>
      <c r="DU130" s="92"/>
      <c r="DV130" s="92"/>
      <c r="DW130" s="92"/>
      <c r="DX130" s="92"/>
      <c r="DY130" s="92"/>
      <c r="DZ130" s="92"/>
      <c r="EA130" s="92"/>
      <c r="EB130" s="92"/>
      <c r="EC130" s="92"/>
      <c r="ED130" s="92"/>
      <c r="EE130" s="92"/>
      <c r="EF130" s="92"/>
      <c r="EG130" s="92"/>
    </row>
    <row r="131" spans="3:137" ht="1" customHeight="1" x14ac:dyDescent="0.2">
      <c r="C131" s="289" t="s">
        <v>428</v>
      </c>
      <c r="D131" s="110">
        <f>VLOOKUP(Y$22,$E$104:$F$115,2,FALSE)</f>
        <v>0</v>
      </c>
      <c r="E131" s="290">
        <f>IF(Y$22&gt;61,50,D131)</f>
        <v>50</v>
      </c>
      <c r="F131" s="291">
        <f>IF(Y$22&lt;54,0,D131)</f>
        <v>0</v>
      </c>
      <c r="H131" s="59">
        <f>VLOOKUP(Y$25,$I$104:$J$115,2,FALSE)</f>
        <v>0</v>
      </c>
      <c r="I131" s="110">
        <f>IF(Y$25&gt;61,50,H131)</f>
        <v>50</v>
      </c>
      <c r="J131" s="110">
        <f>IF(Y$25&lt;54,0,H131)</f>
        <v>0</v>
      </c>
      <c r="N131" s="289" t="s">
        <v>427</v>
      </c>
      <c r="O131" s="59">
        <f>VLOOKUP(X$28,$P$103:$Q$114,2,FALSE)</f>
        <v>0</v>
      </c>
      <c r="P131" s="85">
        <f>IF(X$28&gt;57,0,$O131)</f>
        <v>0</v>
      </c>
      <c r="Q131" s="110">
        <f>IF(X$28&lt;50,50,$O131)</f>
        <v>0</v>
      </c>
      <c r="DG131" s="92"/>
      <c r="DH131" s="92"/>
      <c r="DI131" s="308"/>
      <c r="DJ131" s="92"/>
      <c r="DK131" s="92"/>
      <c r="DL131" s="92"/>
      <c r="DM131" s="92"/>
      <c r="DN131" s="92"/>
      <c r="DO131" s="92"/>
      <c r="DP131" s="92"/>
      <c r="DQ131" s="92"/>
      <c r="DR131" s="92"/>
      <c r="DS131" s="92"/>
      <c r="DT131" s="92"/>
      <c r="DU131" s="92"/>
      <c r="DV131" s="92"/>
      <c r="DW131" s="92"/>
      <c r="DX131" s="92"/>
      <c r="DY131" s="92"/>
      <c r="DZ131" s="92"/>
      <c r="EA131" s="92"/>
      <c r="EB131" s="92"/>
      <c r="EC131" s="92"/>
      <c r="ED131" s="92"/>
      <c r="EE131" s="92"/>
      <c r="EF131" s="92"/>
      <c r="EG131" s="92"/>
    </row>
    <row r="132" spans="3:137" ht="1" customHeight="1" x14ac:dyDescent="0.2">
      <c r="C132" s="289" t="s">
        <v>429</v>
      </c>
      <c r="D132" s="110">
        <f>VLOOKUP(Z$22,$E$104:$F$115,2,FALSE)</f>
        <v>0</v>
      </c>
      <c r="E132" s="290">
        <f>IF(Z$22&gt;61,50,D132)</f>
        <v>50</v>
      </c>
      <c r="F132" s="291">
        <f>IF(Z$22&lt;54,0,D132)</f>
        <v>0</v>
      </c>
      <c r="H132" s="59">
        <f>VLOOKUP(Z$25,$I$104:$J$115,2,FALSE)</f>
        <v>0</v>
      </c>
      <c r="I132" s="110">
        <f>IF(Z$25&gt;61,50,H132)</f>
        <v>50</v>
      </c>
      <c r="J132" s="110">
        <f>IF(Z$25&lt;54,0,H132)</f>
        <v>0</v>
      </c>
      <c r="N132" s="289" t="s">
        <v>428</v>
      </c>
      <c r="O132" s="59">
        <f>VLOOKUP(Y$28,$P$103:$Q$114,2,FALSE)</f>
        <v>0</v>
      </c>
      <c r="P132" s="85">
        <f>IF(Y$28&gt;57,0,$O132)</f>
        <v>0</v>
      </c>
      <c r="Q132" s="110">
        <f>IF(Y$28&lt;50,50,$O132)</f>
        <v>0</v>
      </c>
      <c r="DG132" s="92"/>
      <c r="DH132" s="92"/>
      <c r="DI132" s="308"/>
      <c r="DJ132" s="92"/>
      <c r="DK132" s="92"/>
      <c r="DL132" s="92"/>
      <c r="DM132" s="92"/>
      <c r="DN132" s="92"/>
      <c r="DO132" s="92"/>
      <c r="DP132" s="92"/>
      <c r="DQ132" s="92"/>
      <c r="DR132" s="92"/>
      <c r="DS132" s="92"/>
      <c r="DT132" s="92"/>
      <c r="DU132" s="92"/>
      <c r="DV132" s="92"/>
      <c r="DW132" s="92"/>
      <c r="DX132" s="92"/>
      <c r="DY132" s="92"/>
      <c r="DZ132" s="92"/>
      <c r="EA132" s="92"/>
      <c r="EB132" s="92"/>
      <c r="EC132" s="92"/>
      <c r="ED132" s="92"/>
      <c r="EE132" s="92"/>
      <c r="EF132" s="92"/>
      <c r="EG132" s="92"/>
    </row>
    <row r="133" spans="3:137" ht="1" customHeight="1" x14ac:dyDescent="0.2">
      <c r="C133" s="289" t="s">
        <v>430</v>
      </c>
      <c r="D133" s="110">
        <f>VLOOKUP(AA$22,$E$104:$F$115,2,FALSE)</f>
        <v>0</v>
      </c>
      <c r="E133" s="290">
        <f>IF(AA$22&gt;61,50,D133)</f>
        <v>50</v>
      </c>
      <c r="F133" s="291">
        <f>IF(AA$22&lt;54,0,D133)</f>
        <v>0</v>
      </c>
      <c r="H133" s="59">
        <f>VLOOKUP(AA$25,$I$104:$J$115,2,FALSE)</f>
        <v>0</v>
      </c>
      <c r="I133" s="110">
        <f>IF(AA$25&gt;61,50,H133)</f>
        <v>50</v>
      </c>
      <c r="J133" s="110">
        <f>IF(AA$25&lt;54,0,H133)</f>
        <v>0</v>
      </c>
      <c r="N133" s="289" t="s">
        <v>429</v>
      </c>
      <c r="O133" s="59">
        <f>VLOOKUP(Z$28,$P$103:$Q$114,2,FALSE)</f>
        <v>0</v>
      </c>
      <c r="P133" s="85">
        <f>IF(Z$28&gt;57,0,$O133)</f>
        <v>0</v>
      </c>
      <c r="Q133" s="110">
        <f>IF(Z$28&lt;50,50,$O133)</f>
        <v>0</v>
      </c>
      <c r="DG133" s="92"/>
      <c r="DH133" s="92"/>
      <c r="DI133" s="308"/>
      <c r="DJ133" s="92"/>
      <c r="DK133" s="92"/>
      <c r="DL133" s="92"/>
      <c r="DM133" s="92"/>
      <c r="DN133" s="92"/>
      <c r="DO133" s="92"/>
      <c r="DP133" s="92"/>
      <c r="DQ133" s="92"/>
      <c r="DR133" s="92"/>
      <c r="DS133" s="92"/>
      <c r="DT133" s="92"/>
      <c r="DU133" s="92"/>
      <c r="DV133" s="92"/>
      <c r="DW133" s="92"/>
      <c r="DX133" s="92"/>
      <c r="DY133" s="92"/>
      <c r="DZ133" s="92"/>
      <c r="EA133" s="92"/>
      <c r="EB133" s="92"/>
      <c r="EC133" s="92"/>
      <c r="ED133" s="92"/>
      <c r="EE133" s="92"/>
      <c r="EF133" s="92"/>
      <c r="EG133" s="92"/>
    </row>
    <row r="134" spans="3:137" ht="1" customHeight="1" x14ac:dyDescent="0.2">
      <c r="C134" s="289" t="s">
        <v>431</v>
      </c>
      <c r="D134" s="110">
        <f>VLOOKUP(AB$22,$E$104:$F$115,2,FALSE)</f>
        <v>0</v>
      </c>
      <c r="E134" s="290">
        <f>IF(AB$22&gt;61,50,D134)</f>
        <v>50</v>
      </c>
      <c r="F134" s="291">
        <f>IF(AB$22&lt;54,0,D134)</f>
        <v>0</v>
      </c>
      <c r="H134" s="59">
        <f>VLOOKUP(AB$25,$I$104:$J$115,2,FALSE)</f>
        <v>0</v>
      </c>
      <c r="I134" s="110">
        <f>IF(AB$25&gt;61,50,H134)</f>
        <v>50</v>
      </c>
      <c r="J134" s="110">
        <f>IF(AB$25&lt;54,0,H134)</f>
        <v>0</v>
      </c>
      <c r="N134" s="289" t="s">
        <v>430</v>
      </c>
      <c r="O134" s="59">
        <f>VLOOKUP(AA$28,$P$103:$Q$114,2,FALSE)</f>
        <v>0</v>
      </c>
      <c r="P134" s="85">
        <f>IF(AA$28&gt;57,0,$O134)</f>
        <v>0</v>
      </c>
      <c r="Q134" s="110">
        <f>IF(AA$28&lt;50,50,$O134)</f>
        <v>0</v>
      </c>
      <c r="DG134" s="92"/>
      <c r="DH134" s="92"/>
      <c r="DI134" s="308"/>
      <c r="DJ134" s="92"/>
      <c r="DK134" s="92"/>
      <c r="DL134" s="92"/>
      <c r="DM134" s="92"/>
      <c r="DN134" s="92"/>
      <c r="DO134" s="92"/>
      <c r="DP134" s="92"/>
      <c r="DQ134" s="92"/>
      <c r="DR134" s="92"/>
      <c r="DS134" s="92"/>
      <c r="DT134" s="92"/>
      <c r="DU134" s="92"/>
      <c r="DV134" s="92"/>
      <c r="DW134" s="92"/>
      <c r="DX134" s="92"/>
      <c r="DY134" s="92"/>
      <c r="DZ134" s="92"/>
      <c r="EA134" s="92"/>
      <c r="EB134" s="92"/>
      <c r="EC134" s="92"/>
      <c r="ED134" s="92"/>
      <c r="EE134" s="92"/>
      <c r="EF134" s="92"/>
      <c r="EG134" s="92"/>
    </row>
    <row r="135" spans="3:137" ht="1" customHeight="1" x14ac:dyDescent="0.2">
      <c r="C135" s="289" t="s">
        <v>432</v>
      </c>
      <c r="D135" s="110">
        <f>VLOOKUP(AC$22,$E$104:$F$115,2,FALSE)</f>
        <v>0</v>
      </c>
      <c r="E135" s="290">
        <f>IF(AC$22&gt;61,50,D135)</f>
        <v>50</v>
      </c>
      <c r="F135" s="291">
        <f>IF(AC$22&lt;54,0,D135)</f>
        <v>0</v>
      </c>
      <c r="H135" s="59">
        <f>VLOOKUP(AC$25,$I$104:$J$115,2,FALSE)</f>
        <v>0</v>
      </c>
      <c r="I135" s="110">
        <f>IF(AC$25&gt;61,50,H135)</f>
        <v>50</v>
      </c>
      <c r="J135" s="110">
        <f>IF(AC$25&lt;54,0,H135)</f>
        <v>0</v>
      </c>
      <c r="N135" s="289" t="s">
        <v>431</v>
      </c>
      <c r="O135" s="59">
        <f>VLOOKUP(AB$28,$P$103:$Q$114,2,FALSE)</f>
        <v>0</v>
      </c>
      <c r="P135" s="85">
        <f>IF(AB$28&gt;57,0,$O135)</f>
        <v>0</v>
      </c>
      <c r="Q135" s="110">
        <f>IF(AB$28&lt;50,50,$O135)</f>
        <v>0</v>
      </c>
      <c r="DG135" s="92"/>
      <c r="DH135" s="92"/>
      <c r="DI135" s="308"/>
      <c r="DJ135" s="92"/>
      <c r="DK135" s="92"/>
      <c r="DL135" s="92"/>
      <c r="DM135" s="92"/>
      <c r="DN135" s="92"/>
      <c r="DO135" s="92"/>
      <c r="DP135" s="92"/>
      <c r="DQ135" s="92"/>
      <c r="DR135" s="92"/>
      <c r="DS135" s="92"/>
      <c r="DT135" s="92"/>
      <c r="DU135" s="92"/>
      <c r="DV135" s="92"/>
      <c r="DW135" s="92"/>
      <c r="DX135" s="92"/>
      <c r="DY135" s="92"/>
      <c r="DZ135" s="92"/>
      <c r="EA135" s="92"/>
      <c r="EB135" s="92"/>
      <c r="EC135" s="92"/>
      <c r="ED135" s="92"/>
      <c r="EE135" s="92"/>
      <c r="EF135" s="92"/>
      <c r="EG135" s="92"/>
    </row>
    <row r="136" spans="3:137" ht="1" customHeight="1" x14ac:dyDescent="0.2">
      <c r="C136" s="289" t="s">
        <v>433</v>
      </c>
      <c r="D136" s="110">
        <f>VLOOKUP(AD$22,$E$104:$F$115,2,FALSE)</f>
        <v>0</v>
      </c>
      <c r="E136" s="290">
        <f>IF(AD$22&gt;61,50,D136)</f>
        <v>50</v>
      </c>
      <c r="F136" s="291">
        <f>IF(AD$22&lt;54,0,D136)</f>
        <v>0</v>
      </c>
      <c r="H136" s="59">
        <f>VLOOKUP(AD$25,$I$104:$J$115,2,FALSE)</f>
        <v>0</v>
      </c>
      <c r="I136" s="110">
        <f>IF(AD$25&gt;61,50,H136)</f>
        <v>50</v>
      </c>
      <c r="J136" s="110">
        <f>IF(AD$25&lt;54,0,H136)</f>
        <v>0</v>
      </c>
      <c r="N136" s="289" t="s">
        <v>432</v>
      </c>
      <c r="O136" s="59">
        <f>VLOOKUP(AC$28,$P$103:$Q$114,2,FALSE)</f>
        <v>0</v>
      </c>
      <c r="P136" s="85">
        <f>IF(AC$28&gt;57,0,$O136)</f>
        <v>0</v>
      </c>
      <c r="Q136" s="110">
        <f>IF(AC$28&lt;50,50,$O136)</f>
        <v>0</v>
      </c>
      <c r="DG136" s="92"/>
      <c r="DH136" s="92"/>
      <c r="DI136" s="308"/>
      <c r="DJ136" s="92"/>
      <c r="DK136" s="92"/>
      <c r="DL136" s="92"/>
      <c r="DM136" s="92"/>
      <c r="DN136" s="92"/>
      <c r="DO136" s="92"/>
      <c r="DP136" s="92"/>
      <c r="DQ136" s="92"/>
      <c r="DR136" s="92"/>
      <c r="DS136" s="92"/>
      <c r="DT136" s="92"/>
      <c r="DU136" s="92"/>
      <c r="DV136" s="92"/>
      <c r="DW136" s="92"/>
      <c r="DX136" s="92"/>
      <c r="DY136" s="92"/>
      <c r="DZ136" s="92"/>
      <c r="EA136" s="92"/>
      <c r="EB136" s="92"/>
      <c r="EC136" s="92"/>
      <c r="ED136" s="92"/>
      <c r="EE136" s="92"/>
      <c r="EF136" s="92"/>
      <c r="EG136" s="92"/>
    </row>
    <row r="137" spans="3:137" ht="1" customHeight="1" x14ac:dyDescent="0.2">
      <c r="C137" s="289" t="s">
        <v>434</v>
      </c>
      <c r="D137" s="110">
        <f>VLOOKUP(AE$22,$E$104:$F$115,2,FALSE)</f>
        <v>0</v>
      </c>
      <c r="E137" s="290">
        <f>IF(AE$22&gt;61,50,D137)</f>
        <v>50</v>
      </c>
      <c r="F137" s="291">
        <f>IF(AE$22&lt;54,0,D137)</f>
        <v>0</v>
      </c>
      <c r="H137" s="59">
        <f>VLOOKUP(AE$25,$I$104:$J$115,2,FALSE)</f>
        <v>0</v>
      </c>
      <c r="I137" s="110">
        <f>IF(AE$25&gt;61,50,H137)</f>
        <v>50</v>
      </c>
      <c r="J137" s="110">
        <f>IF(AE$25&lt;54,0,H137)</f>
        <v>0</v>
      </c>
      <c r="N137" s="289" t="s">
        <v>433</v>
      </c>
      <c r="O137" s="59">
        <f>VLOOKUP(AD$28,$P$103:$Q$114,2,FALSE)</f>
        <v>0</v>
      </c>
      <c r="P137" s="85">
        <f>IF(AD$28&gt;57,0,$O137)</f>
        <v>0</v>
      </c>
      <c r="Q137" s="110">
        <f>IF(AD$28&lt;50,50,$O137)</f>
        <v>0</v>
      </c>
      <c r="DG137" s="92"/>
      <c r="DH137" s="92"/>
      <c r="DI137" s="308"/>
      <c r="DJ137" s="92"/>
      <c r="DK137" s="92"/>
      <c r="DL137" s="92"/>
      <c r="DM137" s="92"/>
      <c r="DN137" s="92"/>
      <c r="DO137" s="92"/>
      <c r="DP137" s="92"/>
      <c r="DQ137" s="92"/>
      <c r="DR137" s="92"/>
      <c r="DS137" s="92"/>
      <c r="DT137" s="92"/>
      <c r="DU137" s="92"/>
      <c r="DV137" s="92"/>
      <c r="DW137" s="92"/>
      <c r="DX137" s="92"/>
      <c r="DY137" s="92"/>
      <c r="DZ137" s="92"/>
      <c r="EA137" s="92"/>
      <c r="EB137" s="92"/>
      <c r="EC137" s="92"/>
      <c r="ED137" s="92"/>
      <c r="EE137" s="92"/>
      <c r="EF137" s="92"/>
      <c r="EG137" s="92"/>
    </row>
    <row r="138" spans="3:137" ht="1" customHeight="1" x14ac:dyDescent="0.2">
      <c r="C138" s="289" t="s">
        <v>435</v>
      </c>
      <c r="D138" s="110">
        <f>VLOOKUP(AF$22,$E$104:$F$115,2,FALSE)</f>
        <v>0</v>
      </c>
      <c r="E138" s="290">
        <f>IF(AF$22&gt;61,50,D138)</f>
        <v>50</v>
      </c>
      <c r="F138" s="291">
        <f>IF(AF$22&lt;54,0,D138)</f>
        <v>0</v>
      </c>
      <c r="H138" s="59">
        <f>VLOOKUP(AF$25,$I$104:$J$115,2,FALSE)</f>
        <v>0</v>
      </c>
      <c r="I138" s="110">
        <f>IF(AF$25&gt;61,50,H138)</f>
        <v>50</v>
      </c>
      <c r="J138" s="110">
        <f>IF(AF$25&lt;54,0,H138)</f>
        <v>0</v>
      </c>
      <c r="N138" s="289" t="s">
        <v>434</v>
      </c>
      <c r="O138" s="59">
        <f>VLOOKUP(AE$28,$P$103:$Q$114,2,FALSE)</f>
        <v>0</v>
      </c>
      <c r="P138" s="85">
        <f>IF(AE$28&gt;57,0,$O138)</f>
        <v>0</v>
      </c>
      <c r="Q138" s="110">
        <f>IF(AE$28&lt;50,50,$O138)</f>
        <v>0</v>
      </c>
      <c r="DG138" s="92"/>
      <c r="DH138" s="92"/>
      <c r="DI138" s="308"/>
      <c r="DJ138" s="92"/>
      <c r="DK138" s="92"/>
      <c r="DL138" s="92"/>
      <c r="DM138" s="92"/>
      <c r="DN138" s="92"/>
      <c r="DO138" s="92"/>
      <c r="DP138" s="92"/>
      <c r="DQ138" s="92"/>
      <c r="DR138" s="92"/>
      <c r="DS138" s="92"/>
      <c r="DT138" s="92"/>
      <c r="DU138" s="92"/>
      <c r="DV138" s="92"/>
      <c r="DW138" s="92"/>
      <c r="DX138" s="92"/>
      <c r="DY138" s="92"/>
      <c r="DZ138" s="92"/>
      <c r="EA138" s="92"/>
      <c r="EB138" s="92"/>
      <c r="EC138" s="92"/>
      <c r="ED138" s="92"/>
      <c r="EE138" s="92"/>
      <c r="EF138" s="92"/>
      <c r="EG138" s="92"/>
    </row>
    <row r="139" spans="3:137" ht="1" customHeight="1" x14ac:dyDescent="0.2">
      <c r="C139" s="289" t="s">
        <v>436</v>
      </c>
      <c r="D139" s="110">
        <f>VLOOKUP(AG$22,$E$104:$F$115,2,FALSE)</f>
        <v>0</v>
      </c>
      <c r="E139" s="290">
        <f>IF(AG$22&gt;61,50,D139)</f>
        <v>50</v>
      </c>
      <c r="F139" s="291">
        <f>IF(AG$22&lt;54,0,D139)</f>
        <v>0</v>
      </c>
      <c r="H139" s="59">
        <f>VLOOKUP(AG$25,$I$104:$J$115,2,FALSE)</f>
        <v>0</v>
      </c>
      <c r="I139" s="110">
        <f>IF(AG$25&gt;61,50,H139)</f>
        <v>50</v>
      </c>
      <c r="J139" s="110">
        <f>IF(AG$25&lt;54,0,H139)</f>
        <v>0</v>
      </c>
      <c r="N139" s="289" t="s">
        <v>435</v>
      </c>
      <c r="O139" s="59">
        <f>VLOOKUP(AF$28,$P$103:$Q$114,2,FALSE)</f>
        <v>0</v>
      </c>
      <c r="P139" s="85">
        <f>IF(AF$28&gt;57,0,$O139)</f>
        <v>0</v>
      </c>
      <c r="Q139" s="110">
        <f>IF(AF$28&lt;50,50,$O139)</f>
        <v>0</v>
      </c>
      <c r="DG139" s="92"/>
      <c r="DH139" s="92"/>
      <c r="DI139" s="308"/>
      <c r="DJ139" s="92"/>
      <c r="DK139" s="92"/>
      <c r="DL139" s="92"/>
      <c r="DM139" s="92"/>
      <c r="DN139" s="92"/>
      <c r="DO139" s="92"/>
      <c r="DP139" s="92"/>
      <c r="DQ139" s="92"/>
      <c r="DR139" s="92"/>
      <c r="DS139" s="92"/>
      <c r="DT139" s="92"/>
      <c r="DU139" s="92"/>
      <c r="DV139" s="92"/>
      <c r="DW139" s="92"/>
      <c r="DX139" s="92"/>
      <c r="DY139" s="92"/>
      <c r="DZ139" s="92"/>
      <c r="EA139" s="92"/>
      <c r="EB139" s="92"/>
      <c r="EC139" s="92"/>
      <c r="ED139" s="92"/>
      <c r="EE139" s="92"/>
      <c r="EF139" s="92"/>
      <c r="EG139" s="92"/>
    </row>
    <row r="140" spans="3:137" ht="1" customHeight="1" x14ac:dyDescent="0.2">
      <c r="C140" s="289" t="s">
        <v>437</v>
      </c>
      <c r="D140" s="110">
        <f>VLOOKUP(AH$22,$E$104:$F$115,2,FALSE)</f>
        <v>0</v>
      </c>
      <c r="E140" s="290">
        <f>IF(AH$22&gt;61,50,D140)</f>
        <v>50</v>
      </c>
      <c r="F140" s="291">
        <f>IF(AH$22&lt;54,0,D140)</f>
        <v>0</v>
      </c>
      <c r="H140" s="59">
        <f>VLOOKUP(AH$25,$I$104:$J$115,2,FALSE)</f>
        <v>0</v>
      </c>
      <c r="I140" s="110">
        <f>IF(AH$25&gt;61,50,H140)</f>
        <v>50</v>
      </c>
      <c r="J140" s="110">
        <f>IF(AH$25&lt;54,0,H140)</f>
        <v>0</v>
      </c>
      <c r="N140" s="289" t="s">
        <v>436</v>
      </c>
      <c r="O140" s="59">
        <f>VLOOKUP(AG$28,$P$103:$Q$114,2,FALSE)</f>
        <v>0</v>
      </c>
      <c r="P140" s="85">
        <f>IF(AG$28&gt;57,0,$O140)</f>
        <v>0</v>
      </c>
      <c r="Q140" s="110">
        <f>IF(AG$28&lt;50,50,$O140)</f>
        <v>0</v>
      </c>
      <c r="DG140" s="92"/>
      <c r="DH140" s="92"/>
      <c r="DI140" s="308"/>
      <c r="DJ140" s="92"/>
      <c r="DK140" s="92"/>
      <c r="DL140" s="92"/>
      <c r="DM140" s="92"/>
      <c r="DN140" s="92"/>
      <c r="DO140" s="92"/>
      <c r="DP140" s="92"/>
      <c r="DQ140" s="92"/>
      <c r="DR140" s="92"/>
      <c r="DS140" s="92"/>
      <c r="DT140" s="92"/>
      <c r="DU140" s="92"/>
      <c r="DV140" s="92"/>
      <c r="DW140" s="92"/>
      <c r="DX140" s="92"/>
      <c r="DY140" s="92"/>
      <c r="DZ140" s="92"/>
      <c r="EA140" s="92"/>
      <c r="EB140" s="92"/>
      <c r="EC140" s="92"/>
      <c r="ED140" s="92"/>
      <c r="EE140" s="92"/>
      <c r="EF140" s="92"/>
      <c r="EG140" s="92"/>
    </row>
    <row r="141" spans="3:137" ht="1" customHeight="1" x14ac:dyDescent="0.2">
      <c r="C141" s="289" t="s">
        <v>438</v>
      </c>
      <c r="D141" s="110">
        <f>VLOOKUP(AI$22,$E$104:$F$115,2,FALSE)</f>
        <v>0</v>
      </c>
      <c r="E141" s="290">
        <f>IF(AI$22&gt;61,50,D141)</f>
        <v>50</v>
      </c>
      <c r="F141" s="291">
        <f>IF(AI$22&lt;54,0,D141)</f>
        <v>0</v>
      </c>
      <c r="H141" s="59">
        <f>VLOOKUP(AI$25,$I$104:$J$115,2,FALSE)</f>
        <v>0</v>
      </c>
      <c r="I141" s="110">
        <f>IF(AI$25&gt;61,50,H141)</f>
        <v>50</v>
      </c>
      <c r="J141" s="110">
        <f>IF(AI$25&lt;54,0,H141)</f>
        <v>0</v>
      </c>
      <c r="N141" s="289" t="s">
        <v>437</v>
      </c>
      <c r="O141" s="59">
        <f>VLOOKUP(AH$28,$P$103:$Q$114,2,FALSE)</f>
        <v>0</v>
      </c>
      <c r="P141" s="85">
        <f>IF(AH$28&gt;57,0,$O141)</f>
        <v>0</v>
      </c>
      <c r="Q141" s="110">
        <f>IF(AH$28&lt;50,50,$O141)</f>
        <v>0</v>
      </c>
      <c r="DG141" s="92"/>
      <c r="DH141" s="92"/>
      <c r="DI141" s="308"/>
      <c r="DJ141" s="92"/>
      <c r="DK141" s="92"/>
      <c r="DL141" s="92"/>
      <c r="DM141" s="92"/>
      <c r="DN141" s="92"/>
      <c r="DO141" s="92"/>
      <c r="DP141" s="92"/>
      <c r="DQ141" s="92"/>
      <c r="DR141" s="92"/>
      <c r="DS141" s="92"/>
      <c r="DT141" s="92"/>
      <c r="DU141" s="92"/>
      <c r="DV141" s="92"/>
      <c r="DW141" s="92"/>
      <c r="DX141" s="92"/>
      <c r="DY141" s="92"/>
      <c r="DZ141" s="92"/>
      <c r="EA141" s="92"/>
      <c r="EB141" s="92"/>
      <c r="EC141" s="92"/>
      <c r="ED141" s="92"/>
      <c r="EE141" s="92"/>
      <c r="EF141" s="92"/>
      <c r="EG141" s="92"/>
    </row>
    <row r="142" spans="3:137" ht="1" customHeight="1" x14ac:dyDescent="0.2">
      <c r="C142" s="289" t="s">
        <v>439</v>
      </c>
      <c r="D142" s="110">
        <f>VLOOKUP(AJ$22,$E$104:$F$115,2,FALSE)</f>
        <v>0</v>
      </c>
      <c r="E142" s="290">
        <f>IF(AJ$22&gt;61,50,D142)</f>
        <v>50</v>
      </c>
      <c r="F142" s="291">
        <f>IF(AJ$22&lt;54,0,D142)</f>
        <v>0</v>
      </c>
      <c r="H142" s="59">
        <f>VLOOKUP(AJ$25,$I$104:$J$115,2,FALSE)</f>
        <v>0</v>
      </c>
      <c r="I142" s="110">
        <f>IF(AJ$25&gt;61,50,H142)</f>
        <v>50</v>
      </c>
      <c r="J142" s="110">
        <f>IF(AJ$25&lt;54,0,H142)</f>
        <v>0</v>
      </c>
      <c r="N142" s="289" t="s">
        <v>438</v>
      </c>
      <c r="O142" s="59">
        <f>VLOOKUP(AI$28,$P$103:$Q$114,2,FALSE)</f>
        <v>0</v>
      </c>
      <c r="P142" s="85">
        <f>IF(AI$28&gt;57,0,$O142)</f>
        <v>0</v>
      </c>
      <c r="Q142" s="110">
        <f>IF(AI$28&lt;50,50,$O142)</f>
        <v>0</v>
      </c>
      <c r="DG142" s="92"/>
      <c r="DH142" s="92"/>
      <c r="DI142" s="308"/>
      <c r="DJ142" s="92"/>
      <c r="DK142" s="92"/>
      <c r="DL142" s="92"/>
      <c r="DM142" s="92"/>
      <c r="DN142" s="92"/>
      <c r="DO142" s="92"/>
      <c r="DP142" s="92"/>
      <c r="DQ142" s="92"/>
      <c r="DR142" s="92"/>
      <c r="DS142" s="92"/>
      <c r="DT142" s="92"/>
      <c r="DU142" s="92"/>
      <c r="DV142" s="92"/>
      <c r="DW142" s="92"/>
      <c r="DX142" s="92"/>
      <c r="DY142" s="92"/>
      <c r="DZ142" s="92"/>
      <c r="EA142" s="92"/>
      <c r="EB142" s="92"/>
      <c r="EC142" s="92"/>
      <c r="ED142" s="92"/>
      <c r="EE142" s="92"/>
      <c r="EF142" s="92"/>
      <c r="EG142" s="92"/>
    </row>
    <row r="143" spans="3:137" ht="1" customHeight="1" x14ac:dyDescent="0.2">
      <c r="C143" s="289" t="s">
        <v>440</v>
      </c>
      <c r="D143" s="110">
        <f>VLOOKUP(AK$22,$E$104:$F$115,2,FALSE)</f>
        <v>0</v>
      </c>
      <c r="E143" s="290">
        <f>IF(AK$22&gt;61,50,D143)</f>
        <v>50</v>
      </c>
      <c r="F143" s="291">
        <f>IF(AK$22&lt;54,0,D143)</f>
        <v>0</v>
      </c>
      <c r="H143" s="59">
        <f>VLOOKUP(AK$25,$I$104:$J$115,2,FALSE)</f>
        <v>0</v>
      </c>
      <c r="I143" s="110">
        <f>IF(AK$25&gt;61,50,H143)</f>
        <v>50</v>
      </c>
      <c r="J143" s="110">
        <f>IF(AK$25&lt;54,0,H143)</f>
        <v>0</v>
      </c>
      <c r="N143" s="289" t="s">
        <v>439</v>
      </c>
      <c r="O143" s="59">
        <f>VLOOKUP(AJ$28,$P$103:$Q$114,2,FALSE)</f>
        <v>0</v>
      </c>
      <c r="P143" s="85">
        <f>IF(AJ$28&gt;57,0,$O143)</f>
        <v>0</v>
      </c>
      <c r="Q143" s="110">
        <f>IF(AJ$28&lt;50,50,$O143)</f>
        <v>0</v>
      </c>
      <c r="DG143" s="92"/>
      <c r="DH143" s="92"/>
      <c r="DI143" s="308"/>
      <c r="DJ143" s="92"/>
      <c r="DK143" s="92"/>
      <c r="DL143" s="92"/>
      <c r="DM143" s="92"/>
      <c r="DN143" s="92"/>
      <c r="DO143" s="92"/>
      <c r="DP143" s="92"/>
      <c r="DQ143" s="92"/>
      <c r="DR143" s="92"/>
      <c r="DS143" s="92"/>
      <c r="DT143" s="92"/>
      <c r="DU143" s="92"/>
      <c r="DV143" s="92"/>
      <c r="DW143" s="92"/>
      <c r="DX143" s="92"/>
      <c r="DY143" s="92"/>
      <c r="DZ143" s="92"/>
      <c r="EA143" s="92"/>
      <c r="EB143" s="92"/>
      <c r="EC143" s="92"/>
      <c r="ED143" s="92"/>
      <c r="EE143" s="92"/>
      <c r="EF143" s="92"/>
      <c r="EG143" s="92"/>
    </row>
    <row r="144" spans="3:137" ht="1" customHeight="1" x14ac:dyDescent="0.2">
      <c r="C144" s="289" t="s">
        <v>441</v>
      </c>
      <c r="D144" s="110">
        <f>VLOOKUP(AL$22,$E$104:$F$115,2,FALSE)</f>
        <v>0</v>
      </c>
      <c r="E144" s="290">
        <f>IF(AL$22&gt;61,50,D144)</f>
        <v>50</v>
      </c>
      <c r="F144" s="291">
        <f>IF(AL$22&lt;54,0,D144)</f>
        <v>0</v>
      </c>
      <c r="H144" s="59">
        <f>VLOOKUP(AL$25,$I$104:$J$115,2,FALSE)</f>
        <v>0</v>
      </c>
      <c r="I144" s="110">
        <f>IF(AL$25&gt;61,50,H144)</f>
        <v>50</v>
      </c>
      <c r="J144" s="110">
        <f>IF(AL$25&lt;54,0,H144)</f>
        <v>0</v>
      </c>
      <c r="N144" s="289" t="s">
        <v>440</v>
      </c>
      <c r="O144" s="59">
        <f>VLOOKUP(AK$28,$P$103:$Q$114,2,FALSE)</f>
        <v>0</v>
      </c>
      <c r="P144" s="85">
        <f>IF(AK$28&gt;57,0,$O144)</f>
        <v>0</v>
      </c>
      <c r="Q144" s="110">
        <f>IF(AK$28&lt;50,50,$O144)</f>
        <v>0</v>
      </c>
      <c r="DG144" s="92"/>
      <c r="DH144" s="92"/>
      <c r="DI144" s="308"/>
      <c r="DJ144" s="92"/>
      <c r="DK144" s="92"/>
      <c r="DL144" s="92"/>
      <c r="DM144" s="92"/>
      <c r="DN144" s="92"/>
      <c r="DO144" s="92"/>
      <c r="DP144" s="92"/>
      <c r="DQ144" s="92"/>
      <c r="DR144" s="92"/>
      <c r="DS144" s="92"/>
      <c r="DT144" s="92"/>
      <c r="DU144" s="92"/>
      <c r="DV144" s="92"/>
      <c r="DW144" s="92"/>
      <c r="DX144" s="92"/>
      <c r="DY144" s="92"/>
      <c r="DZ144" s="92"/>
      <c r="EA144" s="92"/>
      <c r="EB144" s="92"/>
      <c r="EC144" s="92"/>
      <c r="ED144" s="92"/>
      <c r="EE144" s="92"/>
      <c r="EF144" s="92"/>
      <c r="EG144" s="92"/>
    </row>
    <row r="145" spans="3:137" ht="1" customHeight="1" x14ac:dyDescent="0.2">
      <c r="C145" s="289" t="s">
        <v>442</v>
      </c>
      <c r="D145" s="110">
        <f>VLOOKUP(AM$22,$E$104:$F$115,2,FALSE)</f>
        <v>0</v>
      </c>
      <c r="E145" s="290">
        <f>IF(AM$22&gt;61,50,D145)</f>
        <v>50</v>
      </c>
      <c r="F145" s="291">
        <f>IF(AM$22&lt;54,0,D145)</f>
        <v>0</v>
      </c>
      <c r="H145" s="59">
        <f>VLOOKUP(AM$25,$I$104:$J$115,2,FALSE)</f>
        <v>0</v>
      </c>
      <c r="I145" s="110">
        <f>IF(AM$25&gt;61,50,H145)</f>
        <v>50</v>
      </c>
      <c r="J145" s="110">
        <f>IF(AM$25&lt;54,0,H145)</f>
        <v>0</v>
      </c>
      <c r="N145" s="289" t="s">
        <v>441</v>
      </c>
      <c r="O145" s="59">
        <f>VLOOKUP(AL$28,$P$103:$Q$114,2,FALSE)</f>
        <v>0</v>
      </c>
      <c r="P145" s="85">
        <f>IF(AL$28&gt;57,0,$O145)</f>
        <v>0</v>
      </c>
      <c r="Q145" s="110">
        <f>IF(AL$28&lt;50,50,$O145)</f>
        <v>0</v>
      </c>
      <c r="DG145" s="92"/>
      <c r="DH145" s="92"/>
      <c r="DI145" s="308"/>
      <c r="DJ145" s="92"/>
      <c r="DK145" s="92"/>
      <c r="DL145" s="92"/>
      <c r="DM145" s="92"/>
      <c r="DN145" s="92"/>
      <c r="DO145" s="92"/>
      <c r="DP145" s="92"/>
      <c r="DQ145" s="92"/>
      <c r="DR145" s="92"/>
      <c r="DS145" s="92"/>
      <c r="DT145" s="92"/>
      <c r="DU145" s="92"/>
      <c r="DV145" s="92"/>
      <c r="DW145" s="92"/>
      <c r="DX145" s="92"/>
      <c r="DY145" s="92"/>
      <c r="DZ145" s="92"/>
      <c r="EA145" s="92"/>
      <c r="EB145" s="92"/>
      <c r="EC145" s="92"/>
      <c r="ED145" s="92"/>
      <c r="EE145" s="92"/>
      <c r="EF145" s="92"/>
      <c r="EG145" s="92"/>
    </row>
    <row r="146" spans="3:137" ht="1" customHeight="1" x14ac:dyDescent="0.2">
      <c r="C146" s="289" t="s">
        <v>443</v>
      </c>
      <c r="D146" s="110">
        <f>VLOOKUP(AN$22,$E$104:$F$115,2,FALSE)</f>
        <v>0</v>
      </c>
      <c r="E146" s="290">
        <f>IF(AN$22&gt;61,50,D146)</f>
        <v>50</v>
      </c>
      <c r="F146" s="291">
        <f>IF(AN$22&lt;54,0,D146)</f>
        <v>0</v>
      </c>
      <c r="H146" s="59">
        <f>VLOOKUP(AN$25,$I$104:$J$115,2,FALSE)</f>
        <v>0</v>
      </c>
      <c r="I146" s="110">
        <f>IF(AN$25&gt;61,50,H146)</f>
        <v>50</v>
      </c>
      <c r="J146" s="110">
        <f>IF(AN$25&lt;54,0,H146)</f>
        <v>0</v>
      </c>
      <c r="N146" s="289" t="s">
        <v>442</v>
      </c>
      <c r="O146" s="59">
        <f>VLOOKUP(AM$28,$P$103:$Q$114,2,FALSE)</f>
        <v>0</v>
      </c>
      <c r="P146" s="85">
        <f>IF(AM$28&gt;57,0,$O146)</f>
        <v>0</v>
      </c>
      <c r="Q146" s="110">
        <f>IF(AM$28&lt;50,50,$O146)</f>
        <v>0</v>
      </c>
      <c r="DG146" s="92"/>
      <c r="DH146" s="92"/>
      <c r="DI146" s="308"/>
      <c r="DJ146" s="92"/>
      <c r="DK146" s="92"/>
      <c r="DL146" s="92"/>
      <c r="DM146" s="92"/>
      <c r="DN146" s="92"/>
      <c r="DO146" s="92"/>
      <c r="DP146" s="92"/>
      <c r="DQ146" s="92"/>
      <c r="DR146" s="92"/>
      <c r="DS146" s="92"/>
      <c r="DT146" s="92"/>
      <c r="DU146" s="92"/>
      <c r="DV146" s="92"/>
      <c r="DW146" s="92"/>
      <c r="DX146" s="92"/>
      <c r="DY146" s="92"/>
      <c r="DZ146" s="92"/>
      <c r="EA146" s="92"/>
      <c r="EB146" s="92"/>
      <c r="EC146" s="92"/>
      <c r="ED146" s="92"/>
      <c r="EE146" s="92"/>
      <c r="EF146" s="92"/>
      <c r="EG146" s="92"/>
    </row>
    <row r="147" spans="3:137" ht="1" customHeight="1" x14ac:dyDescent="0.2">
      <c r="C147" s="289" t="s">
        <v>444</v>
      </c>
      <c r="D147" s="110">
        <f>VLOOKUP(AO$22,$E$104:$F$115,2,FALSE)</f>
        <v>0</v>
      </c>
      <c r="E147" s="290">
        <f>IF(AO$22&gt;61,50,D147)</f>
        <v>50</v>
      </c>
      <c r="F147" s="291">
        <f>IF(AO$22&lt;54,0,D147)</f>
        <v>0</v>
      </c>
      <c r="H147" s="59">
        <f>VLOOKUP(AO$25,$I$104:$J$115,2,FALSE)</f>
        <v>0</v>
      </c>
      <c r="I147" s="110">
        <f>IF(AO$25&gt;61,50,H147)</f>
        <v>50</v>
      </c>
      <c r="J147" s="110">
        <f>IF(AO$25&lt;54,0,H147)</f>
        <v>0</v>
      </c>
      <c r="N147" s="289" t="s">
        <v>443</v>
      </c>
      <c r="O147" s="59">
        <f>VLOOKUP(AN$28,$P$103:$Q$114,2,FALSE)</f>
        <v>0</v>
      </c>
      <c r="P147" s="85">
        <f>IF(AN$28&gt;57,0,$O147)</f>
        <v>0</v>
      </c>
      <c r="Q147" s="110">
        <f>IF(AN$28&lt;50,50,$O147)</f>
        <v>0</v>
      </c>
      <c r="DG147" s="92"/>
      <c r="DH147" s="92"/>
      <c r="DI147" s="308"/>
      <c r="DJ147" s="92"/>
      <c r="DK147" s="92"/>
      <c r="DL147" s="92"/>
      <c r="DM147" s="92"/>
      <c r="DN147" s="92"/>
      <c r="DO147" s="92"/>
      <c r="DP147" s="92"/>
      <c r="DQ147" s="92"/>
      <c r="DR147" s="92"/>
      <c r="DS147" s="92"/>
      <c r="DT147" s="92"/>
      <c r="DU147" s="92"/>
      <c r="DV147" s="92"/>
      <c r="DW147" s="92"/>
      <c r="DX147" s="92"/>
      <c r="DY147" s="92"/>
      <c r="DZ147" s="92"/>
      <c r="EA147" s="92"/>
      <c r="EB147" s="92"/>
      <c r="EC147" s="92"/>
      <c r="ED147" s="92"/>
      <c r="EE147" s="92"/>
      <c r="EF147" s="92"/>
      <c r="EG147" s="92"/>
    </row>
    <row r="148" spans="3:137" ht="1" customHeight="1" x14ac:dyDescent="0.2">
      <c r="C148" s="289" t="s">
        <v>445</v>
      </c>
      <c r="D148" s="110">
        <f>VLOOKUP(AP$22,$E$104:$F$115,2,FALSE)</f>
        <v>0</v>
      </c>
      <c r="E148" s="290">
        <f>IF(AP$22&gt;61,50,D148)</f>
        <v>50</v>
      </c>
      <c r="F148" s="291">
        <f>IF(AP$22&lt;54,0,D148)</f>
        <v>0</v>
      </c>
      <c r="H148" s="59">
        <f>VLOOKUP(AP$25,$I$104:$J$115,2,FALSE)</f>
        <v>0</v>
      </c>
      <c r="I148" s="110">
        <f>IF(AP$25&gt;61,50,H148)</f>
        <v>50</v>
      </c>
      <c r="J148" s="110">
        <f>IF(AP$25&lt;54,0,H148)</f>
        <v>0</v>
      </c>
      <c r="N148" s="289" t="s">
        <v>444</v>
      </c>
      <c r="O148" s="59">
        <f>VLOOKUP(AO$28,$P$103:$Q$114,2,FALSE)</f>
        <v>0</v>
      </c>
      <c r="P148" s="85">
        <f>IF(AO$28&gt;57,0,$O148)</f>
        <v>0</v>
      </c>
      <c r="Q148" s="110">
        <f>IF(AO$28&lt;50,50,$O148)</f>
        <v>0</v>
      </c>
      <c r="DG148" s="92"/>
      <c r="DH148" s="92"/>
      <c r="DI148" s="308"/>
      <c r="DJ148" s="92"/>
      <c r="DK148" s="92"/>
      <c r="DL148" s="92"/>
      <c r="DM148" s="92"/>
      <c r="DN148" s="92"/>
      <c r="DO148" s="92"/>
      <c r="DP148" s="92"/>
      <c r="DQ148" s="92"/>
      <c r="DR148" s="92"/>
      <c r="DS148" s="92"/>
      <c r="DT148" s="92"/>
      <c r="DU148" s="92"/>
      <c r="DV148" s="92"/>
      <c r="DW148" s="92"/>
      <c r="DX148" s="92"/>
      <c r="DY148" s="92"/>
      <c r="DZ148" s="92"/>
      <c r="EA148" s="92"/>
      <c r="EB148" s="92"/>
      <c r="EC148" s="92"/>
      <c r="ED148" s="92"/>
      <c r="EE148" s="92"/>
      <c r="EF148" s="92"/>
      <c r="EG148" s="92"/>
    </row>
    <row r="149" spans="3:137" ht="1" customHeight="1" x14ac:dyDescent="0.2">
      <c r="C149" s="289" t="s">
        <v>446</v>
      </c>
      <c r="D149" s="110">
        <f>VLOOKUP(AQ$22,$E$104:$F$115,2,FALSE)</f>
        <v>0</v>
      </c>
      <c r="E149" s="290">
        <f>IF(AQ$22&gt;61,50,D149)</f>
        <v>50</v>
      </c>
      <c r="F149" s="291">
        <f>IF(AQ$22&lt;54,0,D149)</f>
        <v>0</v>
      </c>
      <c r="H149" s="59">
        <f>VLOOKUP(AQ$25,$I$104:$J$115,2,FALSE)</f>
        <v>0</v>
      </c>
      <c r="I149" s="110">
        <f>IF(AQ$25&gt;61,50,H149)</f>
        <v>50</v>
      </c>
      <c r="J149" s="110">
        <f>IF(AQ$25&lt;54,0,H149)</f>
        <v>0</v>
      </c>
      <c r="N149" s="289" t="s">
        <v>445</v>
      </c>
      <c r="O149" s="59">
        <f>VLOOKUP(AP$28,$P$103:$Q$114,2,FALSE)</f>
        <v>0</v>
      </c>
      <c r="P149" s="85">
        <f>IF(AP$28&gt;57,0,$O149)</f>
        <v>0</v>
      </c>
      <c r="Q149" s="110">
        <f>IF(AP$28&lt;50,50,$O149)</f>
        <v>0</v>
      </c>
      <c r="DG149" s="92"/>
      <c r="DH149" s="92"/>
      <c r="DI149" s="308"/>
      <c r="DJ149" s="92"/>
      <c r="DK149" s="92"/>
      <c r="DL149" s="92"/>
      <c r="DM149" s="92"/>
      <c r="DN149" s="92"/>
      <c r="DO149" s="92"/>
      <c r="DP149" s="92"/>
      <c r="DQ149" s="92"/>
      <c r="DR149" s="92"/>
      <c r="DS149" s="92"/>
      <c r="DT149" s="92"/>
      <c r="DU149" s="92"/>
      <c r="DV149" s="92"/>
      <c r="DW149" s="92"/>
      <c r="DX149" s="92"/>
      <c r="DY149" s="92"/>
      <c r="DZ149" s="92"/>
      <c r="EA149" s="92"/>
      <c r="EB149" s="92"/>
      <c r="EC149" s="92"/>
      <c r="ED149" s="92"/>
      <c r="EE149" s="92"/>
      <c r="EF149" s="92"/>
      <c r="EG149" s="92"/>
    </row>
    <row r="150" spans="3:137" ht="1" customHeight="1" x14ac:dyDescent="0.2">
      <c r="C150" s="289" t="s">
        <v>447</v>
      </c>
      <c r="D150" s="110">
        <f>VLOOKUP(AR$22,$E$104:$F$115,2,FALSE)</f>
        <v>0</v>
      </c>
      <c r="E150" s="290">
        <f>IF(AR$22&gt;61,50,D150)</f>
        <v>50</v>
      </c>
      <c r="F150" s="291">
        <f>IF(AR$22&lt;54,0,D150)</f>
        <v>0</v>
      </c>
      <c r="H150" s="59">
        <f>VLOOKUP(AR$25,$I$104:$J$115,2,FALSE)</f>
        <v>0</v>
      </c>
      <c r="I150" s="110">
        <f>IF(AR$25&gt;61,50,H150)</f>
        <v>50</v>
      </c>
      <c r="J150" s="110">
        <f>IF(AR$25&lt;54,0,H150)</f>
        <v>0</v>
      </c>
      <c r="N150" s="289" t="s">
        <v>446</v>
      </c>
      <c r="O150" s="59">
        <f>VLOOKUP(AQ$28,$P$103:$Q$114,2,FALSE)</f>
        <v>0</v>
      </c>
      <c r="P150" s="85">
        <f>IF(AQ$28&gt;57,0,$O150)</f>
        <v>0</v>
      </c>
      <c r="Q150" s="110">
        <f>IF(AQ$28&lt;50,50,$O150)</f>
        <v>0</v>
      </c>
      <c r="DG150" s="92"/>
      <c r="DH150" s="92"/>
      <c r="DI150" s="308"/>
      <c r="DJ150" s="92"/>
      <c r="DK150" s="92"/>
      <c r="DL150" s="92"/>
      <c r="DM150" s="92"/>
      <c r="DN150" s="92"/>
      <c r="DO150" s="92"/>
      <c r="DP150" s="92"/>
      <c r="DQ150" s="92"/>
      <c r="DR150" s="92"/>
      <c r="DS150" s="92"/>
      <c r="DT150" s="92"/>
      <c r="DU150" s="92"/>
      <c r="DV150" s="92"/>
      <c r="DW150" s="92"/>
      <c r="DX150" s="92"/>
      <c r="DY150" s="92"/>
      <c r="DZ150" s="92"/>
      <c r="EA150" s="92"/>
      <c r="EB150" s="92"/>
      <c r="EC150" s="92"/>
      <c r="ED150" s="92"/>
      <c r="EE150" s="92"/>
      <c r="EF150" s="92"/>
      <c r="EG150" s="92"/>
    </row>
    <row r="151" spans="3:137" ht="1" customHeight="1" x14ac:dyDescent="0.2">
      <c r="C151" s="289" t="s">
        <v>448</v>
      </c>
      <c r="D151" s="110">
        <f>VLOOKUP(AS$22,$E$104:$F$115,2,FALSE)</f>
        <v>0</v>
      </c>
      <c r="E151" s="290">
        <f>IF(AS$22&gt;61,50,D151)</f>
        <v>50</v>
      </c>
      <c r="F151" s="291">
        <f>IF(AS$22&lt;54,0,D151)</f>
        <v>0</v>
      </c>
      <c r="H151" s="59">
        <f>VLOOKUP(AS$25,$I$104:$J$115,2,FALSE)</f>
        <v>0</v>
      </c>
      <c r="I151" s="110">
        <f>IF(AS$25&gt;61,50,H151)</f>
        <v>50</v>
      </c>
      <c r="J151" s="110">
        <f>IF(AS$25&lt;54,0,H151)</f>
        <v>0</v>
      </c>
      <c r="N151" s="289" t="s">
        <v>447</v>
      </c>
      <c r="O151" s="59">
        <f>VLOOKUP(AR$28,$P$103:$Q$114,2,FALSE)</f>
        <v>0</v>
      </c>
      <c r="P151" s="85">
        <f>IF(AR$28&gt;57,0,$O151)</f>
        <v>0</v>
      </c>
      <c r="Q151" s="110">
        <f>IF(AR$28&lt;50,50,$O151)</f>
        <v>0</v>
      </c>
      <c r="DG151" s="92"/>
      <c r="DH151" s="92"/>
      <c r="DI151" s="308"/>
      <c r="DJ151" s="92"/>
      <c r="DK151" s="92"/>
      <c r="DL151" s="92"/>
      <c r="DM151" s="92"/>
      <c r="DN151" s="92"/>
      <c r="DO151" s="92"/>
      <c r="DP151" s="92"/>
      <c r="DQ151" s="92"/>
      <c r="DR151" s="92"/>
      <c r="DS151" s="92"/>
      <c r="DT151" s="92"/>
      <c r="DU151" s="92"/>
      <c r="DV151" s="92"/>
      <c r="DW151" s="92"/>
      <c r="DX151" s="92"/>
      <c r="DY151" s="92"/>
      <c r="DZ151" s="92"/>
      <c r="EA151" s="92"/>
      <c r="EB151" s="92"/>
      <c r="EC151" s="92"/>
      <c r="ED151" s="92"/>
      <c r="EE151" s="92"/>
      <c r="EF151" s="92"/>
      <c r="EG151" s="92"/>
    </row>
    <row r="152" spans="3:137" ht="1" customHeight="1" x14ac:dyDescent="0.2">
      <c r="C152" s="289" t="s">
        <v>449</v>
      </c>
      <c r="D152" s="110">
        <f>VLOOKUP(AT$22,$E$104:$F$115,2,FALSE)</f>
        <v>0</v>
      </c>
      <c r="E152" s="290">
        <f>IF(AT$22&gt;61,50,D152)</f>
        <v>50</v>
      </c>
      <c r="F152" s="291">
        <f>IF(AT$22&lt;54,0,D152)</f>
        <v>0</v>
      </c>
      <c r="H152" s="59">
        <f>VLOOKUP(AT$25,$I$104:$J$115,2,FALSE)</f>
        <v>0</v>
      </c>
      <c r="I152" s="110">
        <f>IF(AT$25&gt;61,50,H152)</f>
        <v>50</v>
      </c>
      <c r="J152" s="110">
        <f>IF(AT$25&lt;54,0,H152)</f>
        <v>0</v>
      </c>
      <c r="N152" s="289" t="s">
        <v>448</v>
      </c>
      <c r="O152" s="59">
        <f>VLOOKUP(AS$28,$P$103:$Q$114,2,FALSE)</f>
        <v>0</v>
      </c>
      <c r="P152" s="85">
        <f>IF(AS$28&gt;57,0,$O152)</f>
        <v>0</v>
      </c>
      <c r="Q152" s="110">
        <f>IF(AS$28&lt;50,50,$O152)</f>
        <v>0</v>
      </c>
      <c r="DG152" s="92"/>
      <c r="DH152" s="92"/>
      <c r="DI152" s="308"/>
      <c r="DJ152" s="92"/>
      <c r="DK152" s="92"/>
      <c r="DL152" s="92"/>
      <c r="DM152" s="92"/>
      <c r="DN152" s="92"/>
      <c r="DO152" s="92"/>
      <c r="DP152" s="92"/>
      <c r="DQ152" s="92"/>
      <c r="DR152" s="92"/>
      <c r="DS152" s="92"/>
      <c r="DT152" s="92"/>
      <c r="DU152" s="92"/>
      <c r="DV152" s="92"/>
      <c r="DW152" s="92"/>
      <c r="DX152" s="92"/>
      <c r="DY152" s="92"/>
      <c r="DZ152" s="92"/>
      <c r="EA152" s="92"/>
      <c r="EB152" s="92"/>
      <c r="EC152" s="92"/>
      <c r="ED152" s="92"/>
      <c r="EE152" s="92"/>
      <c r="EF152" s="92"/>
      <c r="EG152" s="92"/>
    </row>
    <row r="153" spans="3:137" ht="1" customHeight="1" x14ac:dyDescent="0.2">
      <c r="C153" s="289" t="s">
        <v>450</v>
      </c>
      <c r="D153" s="110">
        <f>VLOOKUP(AU$22,$E$104:$F$115,2,FALSE)</f>
        <v>0</v>
      </c>
      <c r="E153" s="290">
        <f>IF(AU$22&gt;61,50,D153)</f>
        <v>50</v>
      </c>
      <c r="F153" s="291">
        <f>IF(AU$22&lt;54,0,D153)</f>
        <v>0</v>
      </c>
      <c r="H153" s="59">
        <f>VLOOKUP(AU$25,$I$104:$J$115,2,FALSE)</f>
        <v>0</v>
      </c>
      <c r="I153" s="110">
        <f>IF(AU$25&gt;61,50,H153)</f>
        <v>50</v>
      </c>
      <c r="J153" s="110">
        <f>IF(AU$25&lt;54,0,H153)</f>
        <v>0</v>
      </c>
      <c r="N153" s="289" t="s">
        <v>449</v>
      </c>
      <c r="O153" s="59">
        <f>VLOOKUP(AT$28,$P$103:$Q$114,2,FALSE)</f>
        <v>0</v>
      </c>
      <c r="P153" s="85">
        <f>IF(AT$28&gt;57,0,$O153)</f>
        <v>0</v>
      </c>
      <c r="Q153" s="110">
        <f>IF(AT$28&lt;50,50,$O153)</f>
        <v>0</v>
      </c>
      <c r="DG153" s="92"/>
      <c r="DH153" s="92"/>
      <c r="DI153" s="308"/>
      <c r="DJ153" s="92"/>
      <c r="DK153" s="92"/>
      <c r="DL153" s="92"/>
      <c r="DM153" s="92"/>
      <c r="DN153" s="92"/>
      <c r="DO153" s="92"/>
      <c r="DP153" s="92"/>
      <c r="DQ153" s="92"/>
      <c r="DR153" s="92"/>
      <c r="DS153" s="92"/>
      <c r="DT153" s="92"/>
      <c r="DU153" s="92"/>
      <c r="DV153" s="92"/>
      <c r="DW153" s="92"/>
      <c r="DX153" s="92"/>
      <c r="DY153" s="92"/>
      <c r="DZ153" s="92"/>
      <c r="EA153" s="92"/>
      <c r="EB153" s="92"/>
      <c r="EC153" s="92"/>
      <c r="ED153" s="92"/>
      <c r="EE153" s="92"/>
      <c r="EF153" s="92"/>
      <c r="EG153" s="92"/>
    </row>
    <row r="154" spans="3:137" ht="1" customHeight="1" x14ac:dyDescent="0.2">
      <c r="C154" s="289" t="s">
        <v>451</v>
      </c>
      <c r="D154" s="110">
        <f>VLOOKUP(AV$22,$E$104:$F$115,2,FALSE)</f>
        <v>0</v>
      </c>
      <c r="E154" s="290">
        <f>IF(AX$22&gt;61,50,D154)</f>
        <v>50</v>
      </c>
      <c r="F154" s="291">
        <f>IF(AV$22&lt;54,0,D154)</f>
        <v>0</v>
      </c>
      <c r="H154" s="59">
        <f>VLOOKUP(AV$25,$I$104:$J$115,2,FALSE)</f>
        <v>0</v>
      </c>
      <c r="I154" s="110">
        <f>IF(AV$25&gt;61,50,H154)</f>
        <v>50</v>
      </c>
      <c r="J154" s="110">
        <f>IF(AV$25&lt;54,0,H154)</f>
        <v>0</v>
      </c>
      <c r="N154" s="289" t="s">
        <v>450</v>
      </c>
      <c r="O154" s="59">
        <f>VLOOKUP(AU$28,$P$103:$Q$114,2,FALSE)</f>
        <v>0</v>
      </c>
      <c r="P154" s="85">
        <f>IF(AU$28&gt;57,0,$O154)</f>
        <v>0</v>
      </c>
      <c r="Q154" s="110">
        <f>IF(AU$28&lt;50,50,$O154)</f>
        <v>0</v>
      </c>
      <c r="DG154" s="92"/>
      <c r="DH154" s="92"/>
      <c r="DI154" s="308"/>
      <c r="DJ154" s="92"/>
      <c r="DK154" s="92"/>
      <c r="DL154" s="92"/>
      <c r="DM154" s="92"/>
      <c r="DN154" s="92"/>
      <c r="DO154" s="92"/>
      <c r="DP154" s="92"/>
      <c r="DQ154" s="92"/>
      <c r="DR154" s="92"/>
      <c r="DS154" s="92"/>
      <c r="DT154" s="92"/>
      <c r="DU154" s="92"/>
      <c r="DV154" s="92"/>
      <c r="DW154" s="92"/>
      <c r="DX154" s="92"/>
      <c r="DY154" s="92"/>
      <c r="DZ154" s="92"/>
      <c r="EA154" s="92"/>
      <c r="EB154" s="92"/>
      <c r="EC154" s="92"/>
      <c r="ED154" s="92"/>
      <c r="EE154" s="92"/>
      <c r="EF154" s="92"/>
      <c r="EG154" s="92"/>
    </row>
    <row r="155" spans="3:137" ht="1" customHeight="1" x14ac:dyDescent="0.2">
      <c r="C155" s="289" t="s">
        <v>452</v>
      </c>
      <c r="D155" s="110">
        <f>VLOOKUP(AW$22,$E$104:$F$115,2,FALSE)</f>
        <v>0</v>
      </c>
      <c r="E155" s="290">
        <f>IF(AW$22&gt;61,50,D155)</f>
        <v>50</v>
      </c>
      <c r="F155" s="291">
        <f>IF(AW$22&lt;54,0,D155)</f>
        <v>0</v>
      </c>
      <c r="H155" s="59">
        <f>VLOOKUP(AW$25,$I$104:$J$115,2,FALSE)</f>
        <v>0</v>
      </c>
      <c r="I155" s="110">
        <f>IF(AW$25&gt;61,50,H155)</f>
        <v>50</v>
      </c>
      <c r="J155" s="110">
        <f>IF(AW$25&lt;54,0,H155)</f>
        <v>0</v>
      </c>
      <c r="N155" s="289" t="s">
        <v>451</v>
      </c>
      <c r="O155" s="59">
        <f>VLOOKUP(AV$28,$P$103:$Q$114,2,FALSE)</f>
        <v>0</v>
      </c>
      <c r="P155" s="85">
        <f>IF(AV$28&gt;57,0,$O155)</f>
        <v>0</v>
      </c>
      <c r="Q155" s="110">
        <f>IF(AV$28&lt;50,50,$O155)</f>
        <v>0</v>
      </c>
      <c r="DG155" s="92"/>
      <c r="DH155" s="92"/>
      <c r="DI155" s="308"/>
      <c r="DJ155" s="92"/>
      <c r="DK155" s="92"/>
      <c r="DL155" s="92"/>
      <c r="DM155" s="92"/>
      <c r="DN155" s="92"/>
      <c r="DO155" s="92"/>
      <c r="DP155" s="92"/>
      <c r="DQ155" s="92"/>
      <c r="DR155" s="92"/>
      <c r="DS155" s="92"/>
      <c r="DT155" s="92"/>
      <c r="DU155" s="92"/>
      <c r="DV155" s="92"/>
      <c r="DW155" s="92"/>
      <c r="DX155" s="92"/>
      <c r="DY155" s="92"/>
      <c r="DZ155" s="92"/>
      <c r="EA155" s="92"/>
      <c r="EB155" s="92"/>
      <c r="EC155" s="92"/>
      <c r="ED155" s="92"/>
      <c r="EE155" s="92"/>
      <c r="EF155" s="92"/>
      <c r="EG155" s="92"/>
    </row>
    <row r="156" spans="3:137" ht="1" customHeight="1" x14ac:dyDescent="0.2">
      <c r="C156" s="289" t="s">
        <v>453</v>
      </c>
      <c r="D156" s="110">
        <f>VLOOKUP(AX$22,$E$104:$F$115,2,FALSE)</f>
        <v>0</v>
      </c>
      <c r="E156" s="290">
        <f>IF(AX$22&gt;61,50,D156)</f>
        <v>50</v>
      </c>
      <c r="F156" s="291">
        <f>IF(AX$22&lt;54,0,D156)</f>
        <v>0</v>
      </c>
      <c r="H156" s="59">
        <f>VLOOKUP(AX$25,$I$104:$J$115,2,FALSE)</f>
        <v>0</v>
      </c>
      <c r="I156" s="110">
        <f>IF(AX$25&gt;61,50,H156)</f>
        <v>50</v>
      </c>
      <c r="J156" s="110">
        <f>IF(AX$25&lt;54,0,H156)</f>
        <v>0</v>
      </c>
      <c r="N156" s="289" t="s">
        <v>452</v>
      </c>
      <c r="O156" s="59">
        <f>VLOOKUP(AW$28,$P$103:$Q$114,2,FALSE)</f>
        <v>0</v>
      </c>
      <c r="P156" s="85">
        <f>IF(AW$28&gt;57,0,$O156)</f>
        <v>0</v>
      </c>
      <c r="Q156" s="110">
        <f>IF(AW$28&lt;50,50,$O156)</f>
        <v>0</v>
      </c>
      <c r="DG156" s="92"/>
      <c r="DH156" s="92"/>
      <c r="DI156" s="308"/>
      <c r="DJ156" s="92"/>
      <c r="DK156" s="92"/>
      <c r="DL156" s="92"/>
      <c r="DM156" s="92"/>
      <c r="DN156" s="92"/>
      <c r="DO156" s="92"/>
      <c r="DP156" s="92"/>
      <c r="DQ156" s="92"/>
      <c r="DR156" s="92"/>
      <c r="DS156" s="92"/>
      <c r="DT156" s="92"/>
      <c r="DU156" s="92"/>
      <c r="DV156" s="92"/>
      <c r="DW156" s="92"/>
      <c r="DX156" s="92"/>
      <c r="DY156" s="92"/>
      <c r="DZ156" s="92"/>
      <c r="EA156" s="92"/>
      <c r="EB156" s="92"/>
      <c r="EC156" s="92"/>
      <c r="ED156" s="92"/>
      <c r="EE156" s="92"/>
      <c r="EF156" s="92"/>
      <c r="EG156" s="92"/>
    </row>
    <row r="157" spans="3:137" ht="1" customHeight="1" x14ac:dyDescent="0.2">
      <c r="C157" s="289" t="s">
        <v>454</v>
      </c>
      <c r="D157" s="110">
        <f>VLOOKUP(AY$22,$E$104:$F$115,2,FALSE)</f>
        <v>0</v>
      </c>
      <c r="E157" s="290">
        <f>IF(AY$22&gt;61,50,D157)</f>
        <v>50</v>
      </c>
      <c r="F157" s="291">
        <f>IF(AY$22&lt;54,0,D157)</f>
        <v>0</v>
      </c>
      <c r="H157" s="59">
        <f>VLOOKUP(AY$25,$I$104:$J$115,2,FALSE)</f>
        <v>0</v>
      </c>
      <c r="I157" s="110">
        <f>IF(AY$25&gt;61,50,H157)</f>
        <v>50</v>
      </c>
      <c r="J157" s="110">
        <f>IF(AY$25&lt;54,0,H157)</f>
        <v>0</v>
      </c>
      <c r="N157" s="289" t="s">
        <v>453</v>
      </c>
      <c r="O157" s="59">
        <f>VLOOKUP(AX$28,$P$103:$Q$114,2,FALSE)</f>
        <v>0</v>
      </c>
      <c r="P157" s="85">
        <f>IF(AX$28&gt;57,0,$O157)</f>
        <v>0</v>
      </c>
      <c r="Q157" s="110">
        <f>IF(AX$28&lt;50,50,$O157)</f>
        <v>0</v>
      </c>
      <c r="DG157" s="92"/>
      <c r="DH157" s="92"/>
      <c r="DI157" s="308"/>
      <c r="DJ157" s="92"/>
      <c r="DK157" s="92"/>
      <c r="DL157" s="92"/>
      <c r="DM157" s="92"/>
      <c r="DN157" s="92"/>
      <c r="DO157" s="92"/>
      <c r="DP157" s="92"/>
      <c r="DQ157" s="92"/>
      <c r="DR157" s="92"/>
      <c r="DS157" s="92"/>
      <c r="DT157" s="92"/>
      <c r="DU157" s="92"/>
      <c r="DV157" s="92"/>
      <c r="DW157" s="92"/>
      <c r="DX157" s="92"/>
      <c r="DY157" s="92"/>
      <c r="DZ157" s="92"/>
      <c r="EA157" s="92"/>
      <c r="EB157" s="92"/>
      <c r="EC157" s="92"/>
      <c r="ED157" s="92"/>
      <c r="EE157" s="92"/>
      <c r="EF157" s="92"/>
      <c r="EG157" s="92"/>
    </row>
    <row r="158" spans="3:137" ht="1" customHeight="1" x14ac:dyDescent="0.2">
      <c r="C158" s="289" t="s">
        <v>455</v>
      </c>
      <c r="D158" s="110">
        <f>VLOOKUP(AZ$22,$E$104:$F$115,2,FALSE)</f>
        <v>0</v>
      </c>
      <c r="E158" s="290">
        <f>IF(AZ$22&gt;61,50,D158)</f>
        <v>50</v>
      </c>
      <c r="F158" s="291">
        <f>IF(AZ$22&lt;54,0,D158)</f>
        <v>0</v>
      </c>
      <c r="H158" s="59">
        <f>VLOOKUP(AZ$25,$I$104:$J$115,2,FALSE)</f>
        <v>0</v>
      </c>
      <c r="I158" s="110">
        <f>IF(AZ$25&gt;61,50,H158)</f>
        <v>50</v>
      </c>
      <c r="J158" s="110">
        <f>IF(AZ$25&lt;54,0,H158)</f>
        <v>0</v>
      </c>
      <c r="N158" s="289" t="s">
        <v>454</v>
      </c>
      <c r="O158" s="59">
        <f>VLOOKUP(AY$28,$P$103:$Q$114,2,FALSE)</f>
        <v>0</v>
      </c>
      <c r="P158" s="85">
        <f>IF(AY$28&gt;57,0,$O158)</f>
        <v>0</v>
      </c>
      <c r="Q158" s="110">
        <f>IF(AY$28&lt;50,50,$O158)</f>
        <v>0</v>
      </c>
      <c r="DG158" s="92"/>
      <c r="DH158" s="92"/>
      <c r="DI158" s="308"/>
      <c r="DJ158" s="92"/>
      <c r="DK158" s="92"/>
      <c r="DL158" s="92"/>
      <c r="DM158" s="92"/>
      <c r="DN158" s="92"/>
      <c r="DO158" s="92"/>
      <c r="DP158" s="92"/>
      <c r="DQ158" s="92"/>
      <c r="DR158" s="92"/>
      <c r="DS158" s="92"/>
      <c r="DT158" s="92"/>
      <c r="DU158" s="92"/>
      <c r="DV158" s="92"/>
      <c r="DW158" s="92"/>
      <c r="DX158" s="92"/>
      <c r="DY158" s="92"/>
      <c r="DZ158" s="92"/>
      <c r="EA158" s="92"/>
      <c r="EB158" s="92"/>
      <c r="EC158" s="92"/>
      <c r="ED158" s="92"/>
      <c r="EE158" s="92"/>
      <c r="EF158" s="92"/>
      <c r="EG158" s="92"/>
    </row>
    <row r="159" spans="3:137" ht="1" customHeight="1" x14ac:dyDescent="0.2">
      <c r="C159" s="289" t="s">
        <v>456</v>
      </c>
      <c r="D159" s="110">
        <f>VLOOKUP(BA$22,$E$104:$F$115,2,FALSE)</f>
        <v>0</v>
      </c>
      <c r="E159" s="290">
        <f>IF(BA$22&gt;61,50,D159)</f>
        <v>50</v>
      </c>
      <c r="F159" s="291">
        <f>IF(BA$22&lt;54,0,D159)</f>
        <v>0</v>
      </c>
      <c r="H159" s="59">
        <f>VLOOKUP(BA$25,$I$104:$J$115,2,FALSE)</f>
        <v>0</v>
      </c>
      <c r="I159" s="110">
        <f>IF(BA$25&gt;61,50,H159)</f>
        <v>50</v>
      </c>
      <c r="J159" s="110">
        <f>IF(BA$25&lt;54,0,H159)</f>
        <v>0</v>
      </c>
      <c r="N159" s="289" t="s">
        <v>455</v>
      </c>
      <c r="O159" s="59">
        <f>VLOOKUP(AZ$28,$P$103:$Q$114,2,FALSE)</f>
        <v>0</v>
      </c>
      <c r="P159" s="85">
        <f>IF(AZ$28&gt;57,0,$O159)</f>
        <v>0</v>
      </c>
      <c r="Q159" s="110">
        <f>IF(AZ$28&lt;50,50,$O159)</f>
        <v>0</v>
      </c>
      <c r="DG159" s="92"/>
      <c r="DH159" s="92"/>
      <c r="DI159" s="308"/>
      <c r="DJ159" s="92"/>
      <c r="DK159" s="92"/>
      <c r="DL159" s="92"/>
      <c r="DM159" s="92"/>
      <c r="DN159" s="92"/>
      <c r="DO159" s="92"/>
      <c r="DP159" s="92"/>
      <c r="DQ159" s="92"/>
      <c r="DR159" s="92"/>
      <c r="DS159" s="92"/>
      <c r="DT159" s="92"/>
      <c r="DU159" s="92"/>
      <c r="DV159" s="92"/>
      <c r="DW159" s="92"/>
      <c r="DX159" s="92"/>
      <c r="DY159" s="92"/>
      <c r="DZ159" s="92"/>
      <c r="EA159" s="92"/>
      <c r="EB159" s="92"/>
      <c r="EC159" s="92"/>
      <c r="ED159" s="92"/>
      <c r="EE159" s="92"/>
      <c r="EF159" s="92"/>
      <c r="EG159" s="92"/>
    </row>
    <row r="160" spans="3:137" ht="1" customHeight="1" x14ac:dyDescent="0.2">
      <c r="C160" s="289" t="s">
        <v>457</v>
      </c>
      <c r="D160" s="110">
        <f>VLOOKUP(BB$22,$E$104:$F$115,2,FALSE)</f>
        <v>0</v>
      </c>
      <c r="E160" s="290">
        <f>IF(BB$22&gt;61,50,D160)</f>
        <v>50</v>
      </c>
      <c r="F160" s="291">
        <f>IF(BB$22&lt;54,0,D160)</f>
        <v>0</v>
      </c>
      <c r="H160" s="59">
        <f>VLOOKUP(BB$25,$I$104:$J$115,2,FALSE)</f>
        <v>0</v>
      </c>
      <c r="I160" s="110">
        <f>IF(BB$25&gt;61,50,H160)</f>
        <v>50</v>
      </c>
      <c r="J160" s="110">
        <f>IF(BB$25&lt;54,0,H160)</f>
        <v>0</v>
      </c>
      <c r="N160" s="289" t="s">
        <v>456</v>
      </c>
      <c r="O160" s="59">
        <f>VLOOKUP(BA$28,$P$103:$Q$114,2,FALSE)</f>
        <v>0</v>
      </c>
      <c r="P160" s="85">
        <f>IF(BA$28&gt;57,0,$O160)</f>
        <v>0</v>
      </c>
      <c r="Q160" s="110">
        <f>IF(BA$28&lt;50,50,$O160)</f>
        <v>0</v>
      </c>
      <c r="DG160" s="92"/>
      <c r="DH160" s="92"/>
      <c r="DI160" s="308"/>
      <c r="DJ160" s="92"/>
      <c r="DK160" s="92"/>
      <c r="DL160" s="92"/>
      <c r="DM160" s="92"/>
      <c r="DN160" s="92"/>
      <c r="DO160" s="92"/>
      <c r="DP160" s="92"/>
      <c r="DQ160" s="92"/>
      <c r="DR160" s="92"/>
      <c r="DS160" s="92"/>
      <c r="DT160" s="92"/>
      <c r="DU160" s="92"/>
      <c r="DV160" s="92"/>
      <c r="DW160" s="92"/>
      <c r="DX160" s="92"/>
      <c r="DY160" s="92"/>
      <c r="DZ160" s="92"/>
      <c r="EA160" s="92"/>
      <c r="EB160" s="92"/>
      <c r="EC160" s="92"/>
      <c r="ED160" s="92"/>
      <c r="EE160" s="92"/>
      <c r="EF160" s="92"/>
      <c r="EG160" s="92"/>
    </row>
    <row r="161" spans="3:137" ht="1" customHeight="1" x14ac:dyDescent="0.2">
      <c r="C161" s="289" t="s">
        <v>458</v>
      </c>
      <c r="D161" s="110">
        <f>VLOOKUP(BC$22,$E$104:$F$115,2,FALSE)</f>
        <v>0</v>
      </c>
      <c r="E161" s="290">
        <f>IF(BC$22&gt;61,50,D161)</f>
        <v>50</v>
      </c>
      <c r="F161" s="291">
        <f>IF(BC$22&lt;54,0,D161)</f>
        <v>0</v>
      </c>
      <c r="H161" s="59">
        <f>VLOOKUP(BC$25,$I$104:$J$115,2,FALSE)</f>
        <v>0</v>
      </c>
      <c r="I161" s="110">
        <f>IF(BC$25&gt;61,50,H161)</f>
        <v>50</v>
      </c>
      <c r="J161" s="110">
        <f>IF(BC$25&lt;54,0,H161)</f>
        <v>0</v>
      </c>
      <c r="N161" s="289" t="s">
        <v>457</v>
      </c>
      <c r="O161" s="59">
        <f>VLOOKUP(BB$28,$P$103:$Q$114,2,FALSE)</f>
        <v>0</v>
      </c>
      <c r="P161" s="85">
        <f>IF(BB$28&gt;57,0,$O161)</f>
        <v>0</v>
      </c>
      <c r="Q161" s="110">
        <f>IF(BB$28&lt;50,50,$O161)</f>
        <v>0</v>
      </c>
      <c r="DG161" s="92"/>
      <c r="DH161" s="92"/>
      <c r="DI161" s="308"/>
      <c r="DJ161" s="92"/>
      <c r="DK161" s="92"/>
      <c r="DL161" s="92"/>
      <c r="DM161" s="92"/>
      <c r="DN161" s="92"/>
      <c r="DO161" s="92"/>
      <c r="DP161" s="92"/>
      <c r="DQ161" s="92"/>
      <c r="DR161" s="92"/>
      <c r="DS161" s="92"/>
      <c r="DT161" s="92"/>
      <c r="DU161" s="92"/>
      <c r="DV161" s="92"/>
      <c r="DW161" s="92"/>
      <c r="DX161" s="92"/>
      <c r="DY161" s="92"/>
      <c r="DZ161" s="92"/>
      <c r="EA161" s="92"/>
      <c r="EB161" s="92"/>
      <c r="EC161" s="92"/>
      <c r="ED161" s="92"/>
      <c r="EE161" s="92"/>
      <c r="EF161" s="92"/>
      <c r="EG161" s="92"/>
    </row>
    <row r="162" spans="3:137" ht="1" customHeight="1" x14ac:dyDescent="0.2">
      <c r="C162" s="289" t="s">
        <v>459</v>
      </c>
      <c r="D162" s="110">
        <f>VLOOKUP(BD$22,$E$104:$F$115,2,FALSE)</f>
        <v>0</v>
      </c>
      <c r="E162" s="290">
        <f>IF(BD$22&gt;61,50,D162)</f>
        <v>50</v>
      </c>
      <c r="F162" s="291">
        <f>IF(BD$22&lt;54,0,D162)</f>
        <v>0</v>
      </c>
      <c r="H162" s="59">
        <f>VLOOKUP(BD$25,$I$104:$J$115,2,FALSE)</f>
        <v>0</v>
      </c>
      <c r="I162" s="110">
        <f>IF(BD$25&gt;61,50,H162)</f>
        <v>50</v>
      </c>
      <c r="J162" s="110">
        <f>IF(BD$25&lt;54,0,H162)</f>
        <v>0</v>
      </c>
      <c r="N162" s="289" t="s">
        <v>458</v>
      </c>
      <c r="O162" s="59">
        <f>VLOOKUP(BC$28,$P$103:$Q$114,2,FALSE)</f>
        <v>0</v>
      </c>
      <c r="P162" s="85">
        <f>IF(BC$28&gt;57,0,$O162)</f>
        <v>0</v>
      </c>
      <c r="Q162" s="110">
        <f>IF(BC$28&lt;50,50,$O162)</f>
        <v>0</v>
      </c>
      <c r="DG162" s="92"/>
      <c r="DH162" s="92"/>
      <c r="DI162" s="308"/>
      <c r="DJ162" s="92"/>
      <c r="DK162" s="92"/>
      <c r="DL162" s="92"/>
      <c r="DM162" s="92"/>
      <c r="DN162" s="92"/>
      <c r="DO162" s="92"/>
      <c r="DP162" s="92"/>
      <c r="DQ162" s="92"/>
      <c r="DR162" s="92"/>
      <c r="DS162" s="92"/>
      <c r="DT162" s="92"/>
      <c r="DU162" s="92"/>
      <c r="DV162" s="92"/>
      <c r="DW162" s="92"/>
      <c r="DX162" s="92"/>
      <c r="DY162" s="92"/>
      <c r="DZ162" s="92"/>
      <c r="EA162" s="92"/>
      <c r="EB162" s="92"/>
      <c r="EC162" s="92"/>
      <c r="ED162" s="92"/>
      <c r="EE162" s="92"/>
      <c r="EF162" s="92"/>
      <c r="EG162" s="92"/>
    </row>
    <row r="163" spans="3:137" ht="1" customHeight="1" x14ac:dyDescent="0.2">
      <c r="C163" s="289" t="s">
        <v>460</v>
      </c>
      <c r="D163" s="110">
        <f>VLOOKUP(BE$22,$E$104:$F$115,2,FALSE)</f>
        <v>0</v>
      </c>
      <c r="E163" s="290">
        <f>IF(BE$22&gt;61,50,D163)</f>
        <v>50</v>
      </c>
      <c r="F163" s="291">
        <f>IF(BE$22&lt;54,0,D163)</f>
        <v>0</v>
      </c>
      <c r="H163" s="59">
        <f>VLOOKUP(BE$25,$I$104:$J$115,2,FALSE)</f>
        <v>0</v>
      </c>
      <c r="I163" s="110">
        <f>IF(BE$25&gt;61,50,H163)</f>
        <v>50</v>
      </c>
      <c r="J163" s="110">
        <f>IF(BE$25&lt;54,0,H163)</f>
        <v>0</v>
      </c>
      <c r="N163" s="289" t="s">
        <v>459</v>
      </c>
      <c r="O163" s="59">
        <f>VLOOKUP(BD$28,$P$103:$Q$114,2,FALSE)</f>
        <v>0</v>
      </c>
      <c r="P163" s="85">
        <f>IF(BD$28&gt;57,0,$O163)</f>
        <v>0</v>
      </c>
      <c r="Q163" s="110">
        <f>IF(BD$28&lt;50,50,$O163)</f>
        <v>0</v>
      </c>
      <c r="DG163" s="92"/>
      <c r="DH163" s="92"/>
      <c r="DI163" s="308"/>
      <c r="DJ163" s="92"/>
      <c r="DK163" s="92"/>
      <c r="DL163" s="92"/>
      <c r="DM163" s="92"/>
      <c r="DN163" s="92"/>
      <c r="DO163" s="92"/>
      <c r="DP163" s="92"/>
      <c r="DQ163" s="92"/>
      <c r="DR163" s="92"/>
      <c r="DS163" s="92"/>
      <c r="DT163" s="92"/>
      <c r="DU163" s="92"/>
      <c r="DV163" s="92"/>
      <c r="DW163" s="92"/>
      <c r="DX163" s="92"/>
      <c r="DY163" s="92"/>
      <c r="DZ163" s="92"/>
      <c r="EA163" s="92"/>
      <c r="EB163" s="92"/>
      <c r="EC163" s="92"/>
      <c r="ED163" s="92"/>
      <c r="EE163" s="92"/>
      <c r="EF163" s="92"/>
      <c r="EG163" s="92"/>
    </row>
    <row r="164" spans="3:137" ht="1" customHeight="1" x14ac:dyDescent="0.2">
      <c r="C164" s="289" t="s">
        <v>461</v>
      </c>
      <c r="D164" s="110">
        <f>VLOOKUP(BF$22,$E$104:$F$115,2,FALSE)</f>
        <v>0</v>
      </c>
      <c r="E164" s="290">
        <f>IF(BF$22&gt;61,50,D164)</f>
        <v>50</v>
      </c>
      <c r="F164" s="291">
        <f>IF(BF$22&lt;54,0,D164)</f>
        <v>0</v>
      </c>
      <c r="H164" s="59">
        <f>VLOOKUP(BF$25,$I$104:$J$115,2,FALSE)</f>
        <v>0</v>
      </c>
      <c r="I164" s="110">
        <f>IF(BF$25&gt;61,50,H164)</f>
        <v>50</v>
      </c>
      <c r="J164" s="110">
        <f>IF(BF$25&lt;54,0,H164)</f>
        <v>0</v>
      </c>
      <c r="N164" s="289" t="s">
        <v>460</v>
      </c>
      <c r="O164" s="59">
        <f>VLOOKUP(BE$28,$P$103:$Q$114,2,FALSE)</f>
        <v>0</v>
      </c>
      <c r="P164" s="85">
        <f>IF(BE$28&gt;57,0,$O164)</f>
        <v>0</v>
      </c>
      <c r="Q164" s="110">
        <f>IF(BE$28&lt;50,50,$O164)</f>
        <v>0</v>
      </c>
      <c r="DG164" s="92"/>
      <c r="DH164" s="92"/>
      <c r="DI164" s="308"/>
      <c r="DJ164" s="92"/>
      <c r="DK164" s="92"/>
      <c r="DL164" s="92"/>
      <c r="DM164" s="92"/>
      <c r="DN164" s="92"/>
      <c r="DO164" s="92"/>
      <c r="DP164" s="92"/>
      <c r="DQ164" s="92"/>
      <c r="DR164" s="92"/>
      <c r="DS164" s="92"/>
      <c r="DT164" s="92"/>
      <c r="DU164" s="92"/>
      <c r="DV164" s="92"/>
      <c r="DW164" s="92"/>
      <c r="DX164" s="92"/>
      <c r="DY164" s="92"/>
      <c r="DZ164" s="92"/>
      <c r="EA164" s="92"/>
      <c r="EB164" s="92"/>
      <c r="EC164" s="92"/>
      <c r="ED164" s="92"/>
      <c r="EE164" s="92"/>
      <c r="EF164" s="92"/>
      <c r="EG164" s="92"/>
    </row>
    <row r="165" spans="3:137" ht="1" customHeight="1" x14ac:dyDescent="0.2">
      <c r="C165" s="289" t="s">
        <v>462</v>
      </c>
      <c r="D165" s="110">
        <f>VLOOKUP(BG$22,$E$104:$F$115,2,FALSE)</f>
        <v>0</v>
      </c>
      <c r="E165" s="290">
        <f>IF(BG$22&gt;61,50,D165)</f>
        <v>50</v>
      </c>
      <c r="F165" s="291">
        <f>IF(BG$22&lt;54,0,D165)</f>
        <v>0</v>
      </c>
      <c r="H165" s="59">
        <f>VLOOKUP(BG$25,$I$104:$J$115,2,FALSE)</f>
        <v>0</v>
      </c>
      <c r="I165" s="110">
        <f>IF(BG$25&gt;61,50,H165)</f>
        <v>50</v>
      </c>
      <c r="J165" s="110">
        <f>IF(BG$25&lt;54,0,H165)</f>
        <v>0</v>
      </c>
      <c r="N165" s="289" t="s">
        <v>461</v>
      </c>
      <c r="O165" s="59">
        <f>VLOOKUP(BF$28,$P$103:$Q$114,2,FALSE)</f>
        <v>0</v>
      </c>
      <c r="P165" s="85">
        <f>IF(BF$28&gt;57,0,$O165)</f>
        <v>0</v>
      </c>
      <c r="Q165" s="110">
        <f>IF(BF$28&lt;50,50,$O165)</f>
        <v>0</v>
      </c>
      <c r="DG165" s="92"/>
      <c r="DH165" s="92"/>
      <c r="DI165" s="308"/>
      <c r="DJ165" s="92"/>
      <c r="DK165" s="92"/>
      <c r="DL165" s="92"/>
      <c r="DM165" s="92"/>
      <c r="DN165" s="92"/>
      <c r="DO165" s="92"/>
      <c r="DP165" s="92"/>
      <c r="DQ165" s="92"/>
      <c r="DR165" s="92"/>
      <c r="DS165" s="92"/>
      <c r="DT165" s="92"/>
      <c r="DU165" s="92"/>
      <c r="DV165" s="92"/>
      <c r="DW165" s="92"/>
      <c r="DX165" s="92"/>
      <c r="DY165" s="92"/>
      <c r="DZ165" s="92"/>
      <c r="EA165" s="92"/>
      <c r="EB165" s="92"/>
      <c r="EC165" s="92"/>
      <c r="ED165" s="92"/>
      <c r="EE165" s="92"/>
      <c r="EF165" s="92"/>
      <c r="EG165" s="92"/>
    </row>
    <row r="166" spans="3:137" ht="1" customHeight="1" x14ac:dyDescent="0.2">
      <c r="C166" s="289" t="s">
        <v>463</v>
      </c>
      <c r="D166" s="110">
        <f>VLOOKUP(BH$22,$E$104:$F$115,2,FALSE)</f>
        <v>0</v>
      </c>
      <c r="E166" s="290">
        <f>IF(BH$22&gt;61,50,D166)</f>
        <v>50</v>
      </c>
      <c r="F166" s="291">
        <f>IF(BH$22&lt;54,0,D166)</f>
        <v>0</v>
      </c>
      <c r="H166" s="59">
        <f>VLOOKUP(BH$25,$I$104:$J$115,2,FALSE)</f>
        <v>0</v>
      </c>
      <c r="I166" s="110">
        <f>IF(BH$25&gt;61,50,H166)</f>
        <v>50</v>
      </c>
      <c r="J166" s="110">
        <f>IF(BH$25&lt;54,0,H166)</f>
        <v>0</v>
      </c>
      <c r="N166" s="289" t="s">
        <v>462</v>
      </c>
      <c r="O166" s="59">
        <f>VLOOKUP(BG$28,$P$103:$Q$114,2,FALSE)</f>
        <v>0</v>
      </c>
      <c r="P166" s="85">
        <f>IF(BG$28&gt;57,0,$O166)</f>
        <v>0</v>
      </c>
      <c r="Q166" s="110">
        <f>IF(BG$28&lt;50,50,$O166)</f>
        <v>0</v>
      </c>
      <c r="DG166" s="92"/>
      <c r="DH166" s="92"/>
      <c r="DI166" s="308"/>
      <c r="DJ166" s="92"/>
      <c r="DK166" s="92"/>
      <c r="DL166" s="92"/>
      <c r="DM166" s="92"/>
      <c r="DN166" s="92"/>
      <c r="DO166" s="92"/>
      <c r="DP166" s="92"/>
      <c r="DQ166" s="92"/>
      <c r="DR166" s="92"/>
      <c r="DS166" s="92"/>
      <c r="DT166" s="92"/>
      <c r="DU166" s="92"/>
      <c r="DV166" s="92"/>
      <c r="DW166" s="92"/>
      <c r="DX166" s="92"/>
      <c r="DY166" s="92"/>
      <c r="DZ166" s="92"/>
      <c r="EA166" s="92"/>
      <c r="EB166" s="92"/>
      <c r="EC166" s="92"/>
      <c r="ED166" s="92"/>
      <c r="EE166" s="92"/>
      <c r="EF166" s="92"/>
      <c r="EG166" s="92"/>
    </row>
    <row r="167" spans="3:137" ht="1" customHeight="1" x14ac:dyDescent="0.2">
      <c r="C167" s="289" t="s">
        <v>464</v>
      </c>
      <c r="D167" s="110">
        <f>VLOOKUP(BI$22,$E$104:$F$115,2,FALSE)</f>
        <v>0</v>
      </c>
      <c r="E167" s="290">
        <f>IF(BI$22&gt;61,50,D167)</f>
        <v>50</v>
      </c>
      <c r="F167" s="291">
        <f>IF(BI$22&lt;54,0,D167)</f>
        <v>0</v>
      </c>
      <c r="H167" s="59">
        <f>VLOOKUP(BI$25,$I$104:$J$115,2,FALSE)</f>
        <v>0</v>
      </c>
      <c r="I167" s="110">
        <f>IF(BI$25&gt;61,50,H167)</f>
        <v>50</v>
      </c>
      <c r="J167" s="110">
        <f>IF(BI$25&lt;54,0,H167)</f>
        <v>0</v>
      </c>
      <c r="N167" s="289" t="s">
        <v>463</v>
      </c>
      <c r="O167" s="59">
        <f>VLOOKUP(BH$28,$P$103:$Q$114,2,FALSE)</f>
        <v>0</v>
      </c>
      <c r="P167" s="85">
        <f>IF(BH$28&gt;57,0,$O167)</f>
        <v>0</v>
      </c>
      <c r="Q167" s="110">
        <f>IF(BH$28&lt;50,50,$O167)</f>
        <v>0</v>
      </c>
      <c r="DG167" s="92"/>
      <c r="DH167" s="92"/>
      <c r="DI167" s="308"/>
      <c r="DJ167" s="92"/>
      <c r="DK167" s="92"/>
      <c r="DL167" s="92"/>
      <c r="DM167" s="92"/>
      <c r="DN167" s="92"/>
      <c r="DO167" s="92"/>
      <c r="DP167" s="92"/>
      <c r="DQ167" s="92"/>
      <c r="DR167" s="92"/>
      <c r="DS167" s="92"/>
      <c r="DT167" s="92"/>
      <c r="DU167" s="92"/>
      <c r="DV167" s="92"/>
      <c r="DW167" s="92"/>
      <c r="DX167" s="92"/>
      <c r="DY167" s="92"/>
      <c r="DZ167" s="92"/>
      <c r="EA167" s="92"/>
      <c r="EB167" s="92"/>
      <c r="EC167" s="92"/>
      <c r="ED167" s="92"/>
      <c r="EE167" s="92"/>
      <c r="EF167" s="92"/>
      <c r="EG167" s="92"/>
    </row>
    <row r="168" spans="3:137" ht="1" customHeight="1" x14ac:dyDescent="0.2">
      <c r="C168" s="289" t="s">
        <v>465</v>
      </c>
      <c r="D168" s="110">
        <f>VLOOKUP(BJ$22,$E$104:$F$115,2,FALSE)</f>
        <v>0</v>
      </c>
      <c r="E168" s="290">
        <f>IF(BJ$22&gt;61,50,D168)</f>
        <v>50</v>
      </c>
      <c r="F168" s="291">
        <f>IF(BJ$22&lt;54,0,D168)</f>
        <v>0</v>
      </c>
      <c r="H168" s="59">
        <f>VLOOKUP(BJ$25,$I$104:$J$115,2,FALSE)</f>
        <v>0</v>
      </c>
      <c r="I168" s="110">
        <f>IF(BJ$25&gt;61,50,H168)</f>
        <v>50</v>
      </c>
      <c r="J168" s="110">
        <f>IF(BJ$25&lt;54,0,H168)</f>
        <v>0</v>
      </c>
      <c r="N168" s="289" t="s">
        <v>464</v>
      </c>
      <c r="O168" s="59">
        <f>VLOOKUP(BI$28,$P$103:$Q$114,2,FALSE)</f>
        <v>0</v>
      </c>
      <c r="P168" s="85">
        <f>IF(BI$28&gt;57,0,$O168)</f>
        <v>0</v>
      </c>
      <c r="Q168" s="110">
        <f>IF(BI$28&lt;50,50,$O168)</f>
        <v>0</v>
      </c>
      <c r="DG168" s="92"/>
      <c r="DH168" s="92"/>
      <c r="DI168" s="308"/>
      <c r="DJ168" s="92"/>
      <c r="DK168" s="92"/>
      <c r="DL168" s="92"/>
      <c r="DM168" s="92"/>
      <c r="DN168" s="92"/>
      <c r="DO168" s="92"/>
      <c r="DP168" s="92"/>
      <c r="DQ168" s="92"/>
      <c r="DR168" s="92"/>
      <c r="DS168" s="92"/>
      <c r="DT168" s="92"/>
      <c r="DU168" s="92"/>
      <c r="DV168" s="92"/>
      <c r="DW168" s="92"/>
      <c r="DX168" s="92"/>
      <c r="DY168" s="92"/>
      <c r="DZ168" s="92"/>
      <c r="EA168" s="92"/>
      <c r="EB168" s="92"/>
      <c r="EC168" s="92"/>
      <c r="ED168" s="92"/>
      <c r="EE168" s="92"/>
      <c r="EF168" s="92"/>
      <c r="EG168" s="92"/>
    </row>
    <row r="169" spans="3:137" ht="1" customHeight="1" x14ac:dyDescent="0.2">
      <c r="C169" s="289" t="s">
        <v>466</v>
      </c>
      <c r="D169" s="110">
        <f>VLOOKUP(BK$22,$E$104:$F$115,2,FALSE)</f>
        <v>0</v>
      </c>
      <c r="E169" s="290">
        <f>IF(BK$22&gt;61,50,D169)</f>
        <v>50</v>
      </c>
      <c r="F169" s="291">
        <f>IF(BK$22&lt;54,0,D169)</f>
        <v>0</v>
      </c>
      <c r="H169" s="59">
        <f>VLOOKUP(BK$25,$I$104:$J$115,2,FALSE)</f>
        <v>0</v>
      </c>
      <c r="I169" s="110">
        <f>IF(BK$25&gt;61,50,H169)</f>
        <v>50</v>
      </c>
      <c r="J169" s="110">
        <f>IF(BK$25&lt;54,0,H169)</f>
        <v>0</v>
      </c>
      <c r="N169" s="289" t="s">
        <v>465</v>
      </c>
      <c r="O169" s="59">
        <f>VLOOKUP(BJ$28,$P$103:$Q$114,2,FALSE)</f>
        <v>0</v>
      </c>
      <c r="P169" s="85">
        <f>IF(BJ$28&gt;57,0,$O169)</f>
        <v>0</v>
      </c>
      <c r="Q169" s="110">
        <f>IF(BJ$28&lt;50,50,$O169)</f>
        <v>0</v>
      </c>
      <c r="DG169" s="92"/>
      <c r="DH169" s="92"/>
      <c r="DI169" s="308"/>
      <c r="DJ169" s="92"/>
      <c r="DK169" s="92"/>
      <c r="DL169" s="92"/>
      <c r="DM169" s="92"/>
      <c r="DN169" s="92"/>
      <c r="DO169" s="92"/>
      <c r="DP169" s="92"/>
      <c r="DQ169" s="92"/>
      <c r="DR169" s="92"/>
      <c r="DS169" s="92"/>
      <c r="DT169" s="92"/>
      <c r="DU169" s="92"/>
      <c r="DV169" s="92"/>
      <c r="DW169" s="92"/>
      <c r="DX169" s="92"/>
      <c r="DY169" s="92"/>
      <c r="DZ169" s="92"/>
      <c r="EA169" s="92"/>
      <c r="EB169" s="92"/>
      <c r="EC169" s="92"/>
      <c r="ED169" s="92"/>
      <c r="EE169" s="92"/>
      <c r="EF169" s="92"/>
      <c r="EG169" s="92"/>
    </row>
    <row r="170" spans="3:137" ht="1" customHeight="1" x14ac:dyDescent="0.2">
      <c r="C170" s="289" t="s">
        <v>467</v>
      </c>
      <c r="D170" s="110">
        <f>VLOOKUP(BL$22,$E$104:$F$115,2,FALSE)</f>
        <v>0</v>
      </c>
      <c r="E170" s="290">
        <f>IF(BL$22&gt;61,50,D170)</f>
        <v>50</v>
      </c>
      <c r="F170" s="291">
        <f>IF(BL$22&lt;54,0,D170)</f>
        <v>0</v>
      </c>
      <c r="H170" s="59">
        <f>VLOOKUP(BL$25,$I$104:$J$115,2,FALSE)</f>
        <v>0</v>
      </c>
      <c r="I170" s="110">
        <f>IF(BL$25&gt;61,50,H170)</f>
        <v>50</v>
      </c>
      <c r="J170" s="110">
        <f>IF(BL$25&lt;54,0,H170)</f>
        <v>0</v>
      </c>
      <c r="N170" s="289" t="s">
        <v>466</v>
      </c>
      <c r="O170" s="59">
        <f>VLOOKUP(BK$28,$P$103:$Q$114,2,FALSE)</f>
        <v>0</v>
      </c>
      <c r="P170" s="85">
        <f>IF(BK$28&gt;57,0,$O170)</f>
        <v>0</v>
      </c>
      <c r="Q170" s="110">
        <f>IF(BK$28&lt;50,50,$O170)</f>
        <v>0</v>
      </c>
      <c r="DG170" s="92"/>
      <c r="DH170" s="92"/>
      <c r="DI170" s="308"/>
      <c r="DJ170" s="92"/>
      <c r="DK170" s="92"/>
      <c r="DL170" s="92"/>
      <c r="DM170" s="92"/>
      <c r="DN170" s="92"/>
      <c r="DO170" s="92"/>
      <c r="DP170" s="92"/>
      <c r="DQ170" s="92"/>
      <c r="DR170" s="92"/>
      <c r="DS170" s="92"/>
      <c r="DT170" s="92"/>
      <c r="DU170" s="92"/>
      <c r="DV170" s="92"/>
      <c r="DW170" s="92"/>
      <c r="DX170" s="92"/>
      <c r="DY170" s="92"/>
      <c r="DZ170" s="92"/>
      <c r="EA170" s="92"/>
      <c r="EB170" s="92"/>
      <c r="EC170" s="92"/>
      <c r="ED170" s="92"/>
      <c r="EE170" s="92"/>
      <c r="EF170" s="92"/>
      <c r="EG170" s="92"/>
    </row>
    <row r="171" spans="3:137" ht="1" customHeight="1" x14ac:dyDescent="0.2">
      <c r="C171" s="289" t="s">
        <v>468</v>
      </c>
      <c r="D171" s="110">
        <f>VLOOKUP(BM$22,$E$104:$F$115,2,FALSE)</f>
        <v>0</v>
      </c>
      <c r="E171" s="290">
        <f>IF(BM$22&gt;61,50,D171)</f>
        <v>50</v>
      </c>
      <c r="F171" s="291">
        <f>IF(BM$22&lt;54,0,D171)</f>
        <v>0</v>
      </c>
      <c r="H171" s="59">
        <f>VLOOKUP(BM$25,$I$104:$J$115,2,FALSE)</f>
        <v>0</v>
      </c>
      <c r="I171" s="110">
        <f>IF(BM$25&gt;61,50,H171)</f>
        <v>50</v>
      </c>
      <c r="J171" s="110">
        <f>IF(BM$25&lt;54,0,H171)</f>
        <v>0</v>
      </c>
      <c r="N171" s="289" t="s">
        <v>467</v>
      </c>
      <c r="O171" s="59">
        <f>VLOOKUP(BL$28,$P$103:$Q$114,2,FALSE)</f>
        <v>0</v>
      </c>
      <c r="P171" s="85">
        <f>IF(BL$28&gt;57,0,$O171)</f>
        <v>0</v>
      </c>
      <c r="Q171" s="110">
        <f>IF(BL$28&lt;50,50,$O171)</f>
        <v>0</v>
      </c>
      <c r="DG171" s="92"/>
      <c r="DH171" s="92"/>
      <c r="DI171" s="308"/>
      <c r="DJ171" s="92"/>
      <c r="DK171" s="92"/>
      <c r="DL171" s="92"/>
      <c r="DM171" s="92"/>
      <c r="DN171" s="92"/>
      <c r="DO171" s="92"/>
      <c r="DP171" s="92"/>
      <c r="DQ171" s="92"/>
      <c r="DR171" s="92"/>
      <c r="DS171" s="92"/>
      <c r="DT171" s="92"/>
      <c r="DU171" s="92"/>
      <c r="DV171" s="92"/>
      <c r="DW171" s="92"/>
      <c r="DX171" s="92"/>
      <c r="DY171" s="92"/>
      <c r="DZ171" s="92"/>
      <c r="EA171" s="92"/>
      <c r="EB171" s="92"/>
      <c r="EC171" s="92"/>
      <c r="ED171" s="92"/>
      <c r="EE171" s="92"/>
      <c r="EF171" s="92"/>
      <c r="EG171" s="92"/>
    </row>
    <row r="172" spans="3:137" ht="1" customHeight="1" x14ac:dyDescent="0.2">
      <c r="C172" s="289" t="s">
        <v>469</v>
      </c>
      <c r="D172" s="110">
        <f>VLOOKUP(BN$22,$E$104:$F$115,2,FALSE)</f>
        <v>0</v>
      </c>
      <c r="E172" s="290">
        <f>IF(BN$22&gt;61,50,D172)</f>
        <v>50</v>
      </c>
      <c r="F172" s="291">
        <f>IF(BN$22&lt;54,0,D172)</f>
        <v>0</v>
      </c>
      <c r="H172" s="59">
        <f>VLOOKUP(BN$25,$I$104:$J$115,2,FALSE)</f>
        <v>0</v>
      </c>
      <c r="I172" s="110">
        <f>IF(BN$25&gt;61,50,H172)</f>
        <v>50</v>
      </c>
      <c r="J172" s="110">
        <f>IF(BN$25&lt;54,0,H172)</f>
        <v>0</v>
      </c>
      <c r="N172" s="289" t="s">
        <v>468</v>
      </c>
      <c r="O172" s="59">
        <f>VLOOKUP(BM$28,$P$103:$Q$114,2,FALSE)</f>
        <v>0</v>
      </c>
      <c r="P172" s="85">
        <f>IF(BM$28&gt;57,0,$O172)</f>
        <v>0</v>
      </c>
      <c r="Q172" s="110">
        <f>IF(BM$28&lt;50,50,$O172)</f>
        <v>0</v>
      </c>
      <c r="DG172" s="92"/>
      <c r="DH172" s="92"/>
      <c r="DI172" s="308"/>
      <c r="DJ172" s="92"/>
      <c r="DK172" s="92"/>
      <c r="DL172" s="92"/>
      <c r="DM172" s="92"/>
      <c r="DN172" s="92"/>
      <c r="DO172" s="92"/>
      <c r="DP172" s="92"/>
      <c r="DQ172" s="92"/>
      <c r="DR172" s="92"/>
      <c r="DS172" s="92"/>
      <c r="DT172" s="92"/>
      <c r="DU172" s="92"/>
      <c r="DV172" s="92"/>
      <c r="DW172" s="92"/>
      <c r="DX172" s="92"/>
      <c r="DY172" s="92"/>
      <c r="DZ172" s="92"/>
      <c r="EA172" s="92"/>
      <c r="EB172" s="92"/>
      <c r="EC172" s="92"/>
      <c r="ED172" s="92"/>
      <c r="EE172" s="92"/>
      <c r="EF172" s="92"/>
      <c r="EG172" s="92"/>
    </row>
    <row r="173" spans="3:137" ht="1" customHeight="1" x14ac:dyDescent="0.2">
      <c r="C173" s="289" t="s">
        <v>470</v>
      </c>
      <c r="D173" s="110">
        <f>VLOOKUP(BO$22,$E$104:$F$115,2,FALSE)</f>
        <v>0</v>
      </c>
      <c r="E173" s="290">
        <f>IF(BO$22&gt;61,50,D173)</f>
        <v>50</v>
      </c>
      <c r="F173" s="291">
        <f>IF(BO$22&lt;54,0,D173)</f>
        <v>0</v>
      </c>
      <c r="H173" s="59">
        <f>VLOOKUP(BO$25,$I$104:$J$115,2,FALSE)</f>
        <v>0</v>
      </c>
      <c r="I173" s="110">
        <f>IF(BO$25&gt;61,50,H173)</f>
        <v>50</v>
      </c>
      <c r="J173" s="110">
        <f>IF(BO$25&lt;54,0,H173)</f>
        <v>0</v>
      </c>
      <c r="N173" s="289" t="s">
        <v>469</v>
      </c>
      <c r="O173" s="59">
        <f>VLOOKUP(BN$28,$P$103:$Q$114,2,FALSE)</f>
        <v>0</v>
      </c>
      <c r="P173" s="85">
        <f>IF(BN$28&gt;57,0,$O173)</f>
        <v>0</v>
      </c>
      <c r="Q173" s="110">
        <f>IF(BN$28&lt;50,50,$O173)</f>
        <v>0</v>
      </c>
      <c r="DG173" s="92"/>
      <c r="DH173" s="92"/>
      <c r="DI173" s="308"/>
      <c r="DJ173" s="92"/>
      <c r="DK173" s="92"/>
      <c r="DL173" s="92"/>
      <c r="DM173" s="92"/>
      <c r="DN173" s="92"/>
      <c r="DO173" s="92"/>
      <c r="DP173" s="92"/>
      <c r="DQ173" s="92"/>
      <c r="DR173" s="92"/>
      <c r="DS173" s="92"/>
      <c r="DT173" s="92"/>
      <c r="DU173" s="92"/>
      <c r="DV173" s="92"/>
      <c r="DW173" s="92"/>
      <c r="DX173" s="92"/>
      <c r="DY173" s="92"/>
      <c r="DZ173" s="92"/>
      <c r="EA173" s="92"/>
      <c r="EB173" s="92"/>
      <c r="EC173" s="92"/>
      <c r="ED173" s="92"/>
      <c r="EE173" s="92"/>
      <c r="EF173" s="92"/>
      <c r="EG173" s="92"/>
    </row>
    <row r="174" spans="3:137" ht="1" customHeight="1" x14ac:dyDescent="0.2">
      <c r="C174" s="289" t="s">
        <v>471</v>
      </c>
      <c r="D174" s="110">
        <f>VLOOKUP(BP$22,$E$104:$F$115,2,FALSE)</f>
        <v>0</v>
      </c>
      <c r="E174" s="290">
        <f>IF(BP$22&gt;61,50,D174)</f>
        <v>50</v>
      </c>
      <c r="F174" s="291">
        <f>IF(BP$22&lt;54,0,D174)</f>
        <v>0</v>
      </c>
      <c r="H174" s="59">
        <f>VLOOKUP(BP$25,$I$104:$J$115,2,FALSE)</f>
        <v>0</v>
      </c>
      <c r="I174" s="110">
        <f>IF(BP$25&gt;61,50,H174)</f>
        <v>50</v>
      </c>
      <c r="J174" s="110">
        <f>IF(BP$25&lt;54,0,H174)</f>
        <v>0</v>
      </c>
      <c r="N174" s="289" t="s">
        <v>470</v>
      </c>
      <c r="O174" s="59">
        <f>VLOOKUP(BO$28,$P$103:$Q$114,2,FALSE)</f>
        <v>0</v>
      </c>
      <c r="P174" s="85">
        <f>IF(BO$28&gt;57,0,$O174)</f>
        <v>0</v>
      </c>
      <c r="Q174" s="110">
        <f>IF(BO$28&lt;50,50,$O174)</f>
        <v>0</v>
      </c>
      <c r="DG174" s="92"/>
      <c r="DH174" s="92"/>
      <c r="DI174" s="308"/>
      <c r="DJ174" s="92"/>
      <c r="DK174" s="92"/>
      <c r="DL174" s="92"/>
      <c r="DM174" s="92"/>
      <c r="DN174" s="92"/>
      <c r="DO174" s="92"/>
      <c r="DP174" s="92"/>
      <c r="DQ174" s="92"/>
      <c r="DR174" s="92"/>
      <c r="DS174" s="92"/>
      <c r="DT174" s="92"/>
      <c r="DU174" s="92"/>
      <c r="DV174" s="92"/>
      <c r="DW174" s="92"/>
      <c r="DX174" s="92"/>
      <c r="DY174" s="92"/>
      <c r="DZ174" s="92"/>
      <c r="EA174" s="92"/>
      <c r="EB174" s="92"/>
      <c r="EC174" s="92"/>
      <c r="ED174" s="92"/>
      <c r="EE174" s="92"/>
      <c r="EF174" s="92"/>
      <c r="EG174" s="92"/>
    </row>
    <row r="175" spans="3:137" ht="1" customHeight="1" x14ac:dyDescent="0.2">
      <c r="C175" s="289" t="s">
        <v>472</v>
      </c>
      <c r="D175" s="110">
        <f>VLOOKUP(BQ$22,$E$104:$F$115,2,FALSE)</f>
        <v>0</v>
      </c>
      <c r="E175" s="290">
        <f>IF(BQ$22&gt;61,50,D175)</f>
        <v>50</v>
      </c>
      <c r="F175" s="291">
        <f>IF(BQ$22&lt;54,0,D175)</f>
        <v>0</v>
      </c>
      <c r="H175" s="59">
        <f>VLOOKUP(BQ$25,$I$104:$J$115,2,FALSE)</f>
        <v>0</v>
      </c>
      <c r="I175" s="110">
        <f>IF(BQ$25&gt;61,50,H175)</f>
        <v>50</v>
      </c>
      <c r="J175" s="110">
        <f>IF(BQ$25&lt;54,0,H175)</f>
        <v>0</v>
      </c>
      <c r="N175" s="289" t="s">
        <v>471</v>
      </c>
      <c r="O175" s="59">
        <f>VLOOKUP(BP$28,$P$103:$Q$114,2,FALSE)</f>
        <v>0</v>
      </c>
      <c r="P175" s="85">
        <f>IF(BP$28&gt;57,0,$O175)</f>
        <v>0</v>
      </c>
      <c r="Q175" s="110">
        <f>IF(BP$28&lt;50,50,$O175)</f>
        <v>0</v>
      </c>
      <c r="DG175" s="92"/>
      <c r="DH175" s="92"/>
      <c r="DI175" s="308"/>
      <c r="DJ175" s="92"/>
      <c r="DK175" s="92"/>
      <c r="DL175" s="92"/>
      <c r="DM175" s="92"/>
      <c r="DN175" s="92"/>
      <c r="DO175" s="92"/>
      <c r="DP175" s="92"/>
      <c r="DQ175" s="92"/>
      <c r="DR175" s="92"/>
      <c r="DS175" s="92"/>
      <c r="DT175" s="92"/>
      <c r="DU175" s="92"/>
      <c r="DV175" s="92"/>
      <c r="DW175" s="92"/>
      <c r="DX175" s="92"/>
      <c r="DY175" s="92"/>
      <c r="DZ175" s="92"/>
      <c r="EA175" s="92"/>
      <c r="EB175" s="92"/>
      <c r="EC175" s="92"/>
      <c r="ED175" s="92"/>
      <c r="EE175" s="92"/>
      <c r="EF175" s="92"/>
      <c r="EG175" s="92"/>
    </row>
    <row r="176" spans="3:137" ht="1" customHeight="1" x14ac:dyDescent="0.2">
      <c r="C176" s="289" t="s">
        <v>473</v>
      </c>
      <c r="D176" s="110">
        <f>VLOOKUP(BR$22,$E$104:$F$115,2,FALSE)</f>
        <v>0</v>
      </c>
      <c r="E176" s="290">
        <f>IF(BR$22&gt;61,50,D176)</f>
        <v>50</v>
      </c>
      <c r="F176" s="291">
        <f>IF(BR$22&lt;54,0,D176)</f>
        <v>0</v>
      </c>
      <c r="H176" s="59">
        <f>VLOOKUP(BR$25,$I$104:$J$115,2,FALSE)</f>
        <v>0</v>
      </c>
      <c r="I176" s="110">
        <f>IF(BR$25&gt;61,50,H176)</f>
        <v>50</v>
      </c>
      <c r="J176" s="110">
        <f>IF(BR$25&lt;54,0,H176)</f>
        <v>0</v>
      </c>
      <c r="N176" s="289" t="s">
        <v>472</v>
      </c>
      <c r="O176" s="59">
        <f>VLOOKUP(BQ$28,$P$103:$Q$114,2,FALSE)</f>
        <v>0</v>
      </c>
      <c r="P176" s="85">
        <f>IF(BQ$28&gt;57,0,$O176)</f>
        <v>0</v>
      </c>
      <c r="Q176" s="110">
        <f>IF(BQ$28&lt;50,50,$O176)</f>
        <v>0</v>
      </c>
      <c r="DG176" s="92"/>
      <c r="DH176" s="92"/>
      <c r="DI176" s="308"/>
      <c r="DJ176" s="92"/>
      <c r="DK176" s="92"/>
      <c r="DL176" s="92"/>
      <c r="DM176" s="92"/>
      <c r="DN176" s="92"/>
      <c r="DO176" s="92"/>
      <c r="DP176" s="92"/>
      <c r="DQ176" s="92"/>
      <c r="DR176" s="92"/>
      <c r="DS176" s="92"/>
      <c r="DT176" s="92"/>
      <c r="DU176" s="92"/>
      <c r="DV176" s="92"/>
      <c r="DW176" s="92"/>
      <c r="DX176" s="92"/>
      <c r="DY176" s="92"/>
      <c r="DZ176" s="92"/>
      <c r="EA176" s="92"/>
      <c r="EB176" s="92"/>
      <c r="EC176" s="92"/>
      <c r="ED176" s="92"/>
      <c r="EE176" s="92"/>
      <c r="EF176" s="92"/>
      <c r="EG176" s="92"/>
    </row>
    <row r="177" spans="3:137" ht="1" customHeight="1" x14ac:dyDescent="0.2">
      <c r="C177" s="289" t="s">
        <v>474</v>
      </c>
      <c r="D177" s="110">
        <f>VLOOKUP(BS$22,$E$104:$F$115,2,FALSE)</f>
        <v>0</v>
      </c>
      <c r="E177" s="290">
        <f>IF(BS$22&gt;61,50,D177)</f>
        <v>50</v>
      </c>
      <c r="F177" s="291">
        <f>IF(BS$22&lt;54,0,D177)</f>
        <v>0</v>
      </c>
      <c r="H177" s="59">
        <f>VLOOKUP(BS$25,$I$104:$J$115,2,FALSE)</f>
        <v>0</v>
      </c>
      <c r="I177" s="110">
        <f>IF(BS$25&gt;61,50,H177)</f>
        <v>50</v>
      </c>
      <c r="J177" s="110">
        <f>IF(BS$25&lt;54,0,H177)</f>
        <v>0</v>
      </c>
      <c r="N177" s="289" t="s">
        <v>473</v>
      </c>
      <c r="O177" s="59">
        <f>VLOOKUP(BR$28,$P$103:$Q$114,2,FALSE)</f>
        <v>0</v>
      </c>
      <c r="P177" s="85">
        <f>IF(BR$28&gt;57,0,$O177)</f>
        <v>0</v>
      </c>
      <c r="Q177" s="110">
        <f>IF(BR$28&lt;50,50,$O177)</f>
        <v>0</v>
      </c>
      <c r="DG177" s="92"/>
      <c r="DH177" s="92"/>
      <c r="DI177" s="308"/>
      <c r="DJ177" s="92"/>
      <c r="DK177" s="92"/>
      <c r="DL177" s="92"/>
      <c r="DM177" s="92"/>
      <c r="DN177" s="92"/>
      <c r="DO177" s="92"/>
      <c r="DP177" s="92"/>
      <c r="DQ177" s="92"/>
      <c r="DR177" s="92"/>
      <c r="DS177" s="92"/>
      <c r="DT177" s="92"/>
      <c r="DU177" s="92"/>
      <c r="DV177" s="92"/>
      <c r="DW177" s="92"/>
      <c r="DX177" s="92"/>
      <c r="DY177" s="92"/>
      <c r="DZ177" s="92"/>
      <c r="EA177" s="92"/>
      <c r="EB177" s="92"/>
      <c r="EC177" s="92"/>
      <c r="ED177" s="92"/>
      <c r="EE177" s="92"/>
      <c r="EF177" s="92"/>
      <c r="EG177" s="92"/>
    </row>
    <row r="178" spans="3:137" ht="1" customHeight="1" x14ac:dyDescent="0.2">
      <c r="C178" s="289" t="s">
        <v>475</v>
      </c>
      <c r="D178" s="110">
        <f>VLOOKUP(BT$22,$E$104:$F$115,2,FALSE)</f>
        <v>0</v>
      </c>
      <c r="E178" s="290">
        <f>IF(BT$22&gt;61,50,D178)</f>
        <v>50</v>
      </c>
      <c r="F178" s="291">
        <f>IF(BT$22&lt;54,0,D178)</f>
        <v>0</v>
      </c>
      <c r="H178" s="59">
        <f>VLOOKUP(BT$25,$I$104:$J$115,2,FALSE)</f>
        <v>0</v>
      </c>
      <c r="I178" s="110">
        <f>IF(BT$25&gt;61,50,H178)</f>
        <v>50</v>
      </c>
      <c r="J178" s="110">
        <f>IF(BS$25&lt;54,0,H178)</f>
        <v>0</v>
      </c>
      <c r="N178" s="289" t="s">
        <v>474</v>
      </c>
      <c r="O178" s="59">
        <f>VLOOKUP(BS$28,$P$103:$Q$114,2,FALSE)</f>
        <v>0</v>
      </c>
      <c r="P178" s="85">
        <f>IF(BS$28&gt;57,0,$O178)</f>
        <v>0</v>
      </c>
      <c r="Q178" s="110">
        <f>IF(BS$28&lt;50,50,$O178)</f>
        <v>0</v>
      </c>
      <c r="DG178" s="92"/>
      <c r="DH178" s="92"/>
      <c r="DI178" s="308"/>
      <c r="DJ178" s="92"/>
      <c r="DK178" s="92"/>
      <c r="DL178" s="92"/>
      <c r="DM178" s="92"/>
      <c r="DN178" s="92"/>
      <c r="DO178" s="92"/>
      <c r="DP178" s="92"/>
      <c r="DQ178" s="92"/>
      <c r="DR178" s="92"/>
      <c r="DS178" s="92"/>
      <c r="DT178" s="92"/>
      <c r="DU178" s="92"/>
      <c r="DV178" s="92"/>
      <c r="DW178" s="92"/>
      <c r="DX178" s="92"/>
      <c r="DY178" s="92"/>
      <c r="DZ178" s="92"/>
      <c r="EA178" s="92"/>
      <c r="EB178" s="92"/>
      <c r="EC178" s="92"/>
      <c r="ED178" s="92"/>
      <c r="EE178" s="92"/>
      <c r="EF178" s="92"/>
      <c r="EG178" s="92"/>
    </row>
    <row r="179" spans="3:137" ht="1" customHeight="1" x14ac:dyDescent="0.2">
      <c r="C179" s="289" t="s">
        <v>476</v>
      </c>
      <c r="D179" s="110">
        <f>VLOOKUP(BU$22,$E$104:$F$115,2,FALSE)</f>
        <v>0</v>
      </c>
      <c r="E179" s="290">
        <f>IF(BU$22&gt;61,50,D179)</f>
        <v>50</v>
      </c>
      <c r="F179" s="291">
        <f>IF(BU$22&lt;54,0,D179)</f>
        <v>0</v>
      </c>
      <c r="H179" s="59">
        <f>VLOOKUP(BU$25,$I$104:$J$115,2,FALSE)</f>
        <v>0</v>
      </c>
      <c r="I179" s="110">
        <f>IF(BU$25&gt;61,50,H179)</f>
        <v>50</v>
      </c>
      <c r="J179" s="110">
        <f>IF(BU$25&lt;54,0,H179)</f>
        <v>0</v>
      </c>
      <c r="N179" s="289" t="s">
        <v>475</v>
      </c>
      <c r="O179" s="59">
        <f>VLOOKUP(BT$28,$P$103:$Q$114,2,FALSE)</f>
        <v>0</v>
      </c>
      <c r="P179" s="85">
        <f>IF(BT$28&gt;57,0,$O179)</f>
        <v>0</v>
      </c>
      <c r="Q179" s="110">
        <f>IF(BT$28&lt;50,50,$O179)</f>
        <v>0</v>
      </c>
      <c r="DG179" s="92"/>
      <c r="DH179" s="92"/>
      <c r="DI179" s="308"/>
      <c r="DJ179" s="92"/>
      <c r="DK179" s="92"/>
      <c r="DL179" s="92"/>
      <c r="DM179" s="92"/>
      <c r="DN179" s="92"/>
      <c r="DO179" s="92"/>
      <c r="DP179" s="92"/>
      <c r="DQ179" s="92"/>
      <c r="DR179" s="92"/>
      <c r="DS179" s="92"/>
      <c r="DT179" s="92"/>
      <c r="DU179" s="92"/>
      <c r="DV179" s="92"/>
      <c r="DW179" s="92"/>
      <c r="DX179" s="92"/>
      <c r="DY179" s="92"/>
      <c r="DZ179" s="92"/>
      <c r="EA179" s="92"/>
      <c r="EB179" s="92"/>
      <c r="EC179" s="92"/>
      <c r="ED179" s="92"/>
      <c r="EE179" s="92"/>
      <c r="EF179" s="92"/>
      <c r="EG179" s="92"/>
    </row>
    <row r="180" spans="3:137" ht="1" customHeight="1" x14ac:dyDescent="0.2">
      <c r="C180" s="289" t="s">
        <v>477</v>
      </c>
      <c r="D180" s="110">
        <f>VLOOKUP(BV$22,$E$104:$F$115,2,FALSE)</f>
        <v>0</v>
      </c>
      <c r="E180" s="290">
        <f>IF(BV$22&gt;61,50,D180)</f>
        <v>50</v>
      </c>
      <c r="F180" s="291">
        <f>IF(BV$22&lt;54,0,D180)</f>
        <v>0</v>
      </c>
      <c r="H180" s="59">
        <f>VLOOKUP(BV$25,$I$104:$J$115,2,FALSE)</f>
        <v>0</v>
      </c>
      <c r="I180" s="110">
        <f>IF(BV$25&gt;61,50,H180)</f>
        <v>50</v>
      </c>
      <c r="J180" s="110">
        <f>IF(BV$25&lt;54,0,H180)</f>
        <v>0</v>
      </c>
      <c r="N180" s="289" t="s">
        <v>476</v>
      </c>
      <c r="O180" s="59">
        <f>VLOOKUP(BU$28,$P$103:$Q$114,2,FALSE)</f>
        <v>0</v>
      </c>
      <c r="P180" s="85">
        <f>IF(BU$28&gt;57,0,$O180)</f>
        <v>0</v>
      </c>
      <c r="Q180" s="110">
        <f>IF(BU$28&lt;50,50,$O180)</f>
        <v>0</v>
      </c>
      <c r="DG180" s="92"/>
      <c r="DH180" s="92"/>
      <c r="DI180" s="308"/>
      <c r="DJ180" s="92"/>
      <c r="DK180" s="92"/>
      <c r="DL180" s="92"/>
      <c r="DM180" s="92"/>
      <c r="DN180" s="92"/>
      <c r="DO180" s="92"/>
      <c r="DP180" s="92"/>
      <c r="DQ180" s="92"/>
      <c r="DR180" s="92"/>
      <c r="DS180" s="92"/>
      <c r="DT180" s="92"/>
      <c r="DU180" s="92"/>
      <c r="DV180" s="92"/>
      <c r="DW180" s="92"/>
      <c r="DX180" s="92"/>
      <c r="DY180" s="92"/>
      <c r="DZ180" s="92"/>
      <c r="EA180" s="92"/>
      <c r="EB180" s="92"/>
      <c r="EC180" s="92"/>
      <c r="ED180" s="92"/>
      <c r="EE180" s="92"/>
      <c r="EF180" s="92"/>
      <c r="EG180" s="92"/>
    </row>
    <row r="181" spans="3:137" ht="1" customHeight="1" x14ac:dyDescent="0.2">
      <c r="C181" s="289" t="s">
        <v>478</v>
      </c>
      <c r="D181" s="110">
        <f>VLOOKUP(BW$22,$E$104:$F$115,2,FALSE)</f>
        <v>0</v>
      </c>
      <c r="E181" s="290">
        <f>IF(BW$22&gt;61,50,D181)</f>
        <v>50</v>
      </c>
      <c r="F181" s="291">
        <f>IF(BW$22&lt;54,0,D181)</f>
        <v>0</v>
      </c>
      <c r="H181" s="59">
        <f>VLOOKUP(BW$25,$I$104:$J$115,2,FALSE)</f>
        <v>0</v>
      </c>
      <c r="I181" s="110">
        <f>IF(BW$25&gt;61,50,H181)</f>
        <v>50</v>
      </c>
      <c r="J181" s="110">
        <f>IF(BW$25&lt;54,0,H181)</f>
        <v>0</v>
      </c>
      <c r="N181" s="289" t="s">
        <v>477</v>
      </c>
      <c r="O181" s="59">
        <f>VLOOKUP(BV$28,$P$103:$Q$114,2,FALSE)</f>
        <v>0</v>
      </c>
      <c r="P181" s="85">
        <f>IF(BV$28&gt;57,0,$O181)</f>
        <v>0</v>
      </c>
      <c r="Q181" s="110">
        <f>IF(BV$28&lt;50,50,$O181)</f>
        <v>0</v>
      </c>
      <c r="DG181" s="92"/>
      <c r="DH181" s="92"/>
      <c r="DI181" s="308"/>
      <c r="DJ181" s="92"/>
      <c r="DK181" s="92"/>
      <c r="DL181" s="92"/>
      <c r="DM181" s="92"/>
      <c r="DN181" s="92"/>
      <c r="DO181" s="92"/>
      <c r="DP181" s="92"/>
      <c r="DQ181" s="92"/>
      <c r="DR181" s="92"/>
      <c r="DS181" s="92"/>
      <c r="DT181" s="92"/>
      <c r="DU181" s="92"/>
      <c r="DV181" s="92"/>
      <c r="DW181" s="92"/>
      <c r="DX181" s="92"/>
      <c r="DY181" s="92"/>
      <c r="DZ181" s="92"/>
      <c r="EA181" s="92"/>
      <c r="EB181" s="92"/>
      <c r="EC181" s="92"/>
      <c r="ED181" s="92"/>
      <c r="EE181" s="92"/>
      <c r="EF181" s="92"/>
      <c r="EG181" s="92"/>
    </row>
    <row r="182" spans="3:137" ht="1" customHeight="1" x14ac:dyDescent="0.2">
      <c r="C182" s="289" t="s">
        <v>479</v>
      </c>
      <c r="D182" s="110">
        <f>VLOOKUP(BX$22,$E$104:$F$115,2,FALSE)</f>
        <v>0</v>
      </c>
      <c r="E182" s="290">
        <f>IF(BX$22&gt;61,50,D182)</f>
        <v>50</v>
      </c>
      <c r="F182" s="291">
        <f>IF(BX$22&lt;54,0,D182)</f>
        <v>0</v>
      </c>
      <c r="H182" s="59">
        <f>VLOOKUP(BX$25,$I$104:$J$115,2,FALSE)</f>
        <v>0</v>
      </c>
      <c r="I182" s="110">
        <f>IF(BX$25&gt;61,50,H182)</f>
        <v>50</v>
      </c>
      <c r="J182" s="110">
        <f>IF(BX$25&lt;54,0,H182)</f>
        <v>0</v>
      </c>
      <c r="N182" s="289" t="s">
        <v>478</v>
      </c>
      <c r="O182" s="59">
        <f>VLOOKUP(BW$28,$P$103:$Q$114,2,FALSE)</f>
        <v>0</v>
      </c>
      <c r="P182" s="85">
        <f>IF(BW$28&gt;57,0,$O182)</f>
        <v>0</v>
      </c>
      <c r="Q182" s="110">
        <f>IF(BW$28&lt;50,50,$O182)</f>
        <v>0</v>
      </c>
      <c r="DG182" s="92"/>
      <c r="DH182" s="92"/>
      <c r="DI182" s="308"/>
      <c r="DJ182" s="92"/>
      <c r="DK182" s="92"/>
      <c r="DL182" s="92"/>
      <c r="DM182" s="92"/>
      <c r="DN182" s="92"/>
      <c r="DO182" s="92"/>
      <c r="DP182" s="92"/>
      <c r="DQ182" s="92"/>
      <c r="DR182" s="92"/>
      <c r="DS182" s="92"/>
      <c r="DT182" s="92"/>
      <c r="DU182" s="92"/>
      <c r="DV182" s="92"/>
      <c r="DW182" s="92"/>
      <c r="DX182" s="92"/>
      <c r="DY182" s="92"/>
      <c r="DZ182" s="92"/>
      <c r="EA182" s="92"/>
      <c r="EB182" s="92"/>
      <c r="EC182" s="92"/>
      <c r="ED182" s="92"/>
      <c r="EE182" s="92"/>
      <c r="EF182" s="92"/>
      <c r="EG182" s="92"/>
    </row>
    <row r="183" spans="3:137" ht="1" customHeight="1" x14ac:dyDescent="0.2">
      <c r="C183" s="289" t="s">
        <v>480</v>
      </c>
      <c r="D183" s="110">
        <f>VLOOKUP(BY$22,$E$104:$F$115,2,FALSE)</f>
        <v>0</v>
      </c>
      <c r="E183" s="290">
        <f>IF(BY$22&gt;61,50,D183)</f>
        <v>50</v>
      </c>
      <c r="F183" s="291">
        <f>IF(BY$22&lt;54,0,D183)</f>
        <v>0</v>
      </c>
      <c r="H183" s="59">
        <f>VLOOKUP(BY$25,$I$104:$J$115,2,FALSE)</f>
        <v>0</v>
      </c>
      <c r="I183" s="110">
        <f>IF(BY$25&gt;61,50,H183)</f>
        <v>50</v>
      </c>
      <c r="J183" s="110">
        <f>IF(BY$25&lt;54,0,H183)</f>
        <v>0</v>
      </c>
      <c r="N183" s="289" t="s">
        <v>479</v>
      </c>
      <c r="O183" s="59">
        <f>VLOOKUP(BX$28,$P$103:$Q$114,2,FALSE)</f>
        <v>0</v>
      </c>
      <c r="P183" s="85">
        <f>IF(BX$28&gt;57,0,$O183)</f>
        <v>0</v>
      </c>
      <c r="Q183" s="110">
        <f>IF(BX$28&lt;50,50,$O183)</f>
        <v>0</v>
      </c>
      <c r="DG183" s="92"/>
      <c r="DH183" s="92"/>
      <c r="DI183" s="308"/>
      <c r="DJ183" s="92"/>
      <c r="DK183" s="92"/>
      <c r="DL183" s="92"/>
      <c r="DM183" s="92"/>
      <c r="DN183" s="92"/>
      <c r="DO183" s="92"/>
      <c r="DP183" s="92"/>
      <c r="DQ183" s="92"/>
      <c r="DR183" s="92"/>
      <c r="DS183" s="92"/>
      <c r="DT183" s="92"/>
      <c r="DU183" s="92"/>
      <c r="DV183" s="92"/>
      <c r="DW183" s="92"/>
      <c r="DX183" s="92"/>
      <c r="DY183" s="92"/>
      <c r="DZ183" s="92"/>
      <c r="EA183" s="92"/>
      <c r="EB183" s="92"/>
      <c r="EC183" s="92"/>
      <c r="ED183" s="92"/>
      <c r="EE183" s="92"/>
      <c r="EF183" s="92"/>
      <c r="EG183" s="92"/>
    </row>
    <row r="184" spans="3:137" ht="1" customHeight="1" x14ac:dyDescent="0.2">
      <c r="C184" s="289" t="s">
        <v>481</v>
      </c>
      <c r="D184" s="110">
        <f>VLOOKUP(BZ$22,$E$104:$F$115,2,FALSE)</f>
        <v>0</v>
      </c>
      <c r="E184" s="290">
        <f>IF(BZ$22&gt;61,50,D184)</f>
        <v>50</v>
      </c>
      <c r="F184" s="291">
        <f>IF(BZ$22&lt;54,0,D184)</f>
        <v>0</v>
      </c>
      <c r="H184" s="59">
        <f>VLOOKUP(BZ$25,$I$104:$J$115,2,FALSE)</f>
        <v>0</v>
      </c>
      <c r="I184" s="110">
        <f>IF(BZ$25&gt;61,50,H184)</f>
        <v>50</v>
      </c>
      <c r="J184" s="110">
        <f>IF(BZ$25&lt;54,0,H184)</f>
        <v>0</v>
      </c>
      <c r="N184" s="289" t="s">
        <v>480</v>
      </c>
      <c r="O184" s="59">
        <f>VLOOKUP(BY$28,$P$103:$Q$114,2,FALSE)</f>
        <v>0</v>
      </c>
      <c r="P184" s="85">
        <f>IF(BY$28&gt;57,0,$O184)</f>
        <v>0</v>
      </c>
      <c r="Q184" s="110">
        <f>IF(BY$28&lt;50,50,$O184)</f>
        <v>0</v>
      </c>
      <c r="DG184" s="92"/>
      <c r="DH184" s="92"/>
      <c r="DI184" s="308"/>
      <c r="DJ184" s="92"/>
      <c r="DK184" s="92"/>
      <c r="DL184" s="92"/>
      <c r="DM184" s="92"/>
      <c r="DN184" s="92"/>
      <c r="DO184" s="92"/>
      <c r="DP184" s="92"/>
      <c r="DQ184" s="92"/>
      <c r="DR184" s="92"/>
      <c r="DS184" s="92"/>
      <c r="DT184" s="92"/>
      <c r="DU184" s="92"/>
      <c r="DV184" s="92"/>
      <c r="DW184" s="92"/>
      <c r="DX184" s="92"/>
      <c r="DY184" s="92"/>
      <c r="DZ184" s="92"/>
      <c r="EA184" s="92"/>
      <c r="EB184" s="92"/>
      <c r="EC184" s="92"/>
      <c r="ED184" s="92"/>
      <c r="EE184" s="92"/>
      <c r="EF184" s="92"/>
      <c r="EG184" s="92"/>
    </row>
    <row r="185" spans="3:137" ht="1" customHeight="1" x14ac:dyDescent="0.2">
      <c r="C185" s="289" t="s">
        <v>482</v>
      </c>
      <c r="D185" s="110">
        <f>VLOOKUP(CA$22,$E$104:$F$115,2,FALSE)</f>
        <v>0</v>
      </c>
      <c r="E185" s="290">
        <f>IF(CA$22&gt;61,50,D185)</f>
        <v>50</v>
      </c>
      <c r="F185" s="291">
        <f>IF(CA$22&lt;54,0,D185)</f>
        <v>0</v>
      </c>
      <c r="H185" s="59">
        <f>VLOOKUP(CA$25,$I$104:$J$115,2,FALSE)</f>
        <v>0</v>
      </c>
      <c r="I185" s="110">
        <f>IF(CA$25&gt;61,50,H185)</f>
        <v>50</v>
      </c>
      <c r="J185" s="110">
        <f>IF(CA$25&lt;54,0,H185)</f>
        <v>0</v>
      </c>
      <c r="N185" s="289" t="s">
        <v>481</v>
      </c>
      <c r="O185" s="59">
        <f>VLOOKUP(BZ$28,$P$103:$Q$114,2,FALSE)</f>
        <v>0</v>
      </c>
      <c r="P185" s="85">
        <f>IF(BZ$28&gt;57,0,$O185)</f>
        <v>0</v>
      </c>
      <c r="Q185" s="110">
        <f>IF(BZ$28&lt;50,50,$O185)</f>
        <v>0</v>
      </c>
      <c r="DG185" s="92"/>
      <c r="DH185" s="92"/>
      <c r="DI185" s="308"/>
      <c r="DJ185" s="92"/>
      <c r="DK185" s="92"/>
      <c r="DL185" s="92"/>
      <c r="DM185" s="92"/>
      <c r="DN185" s="92"/>
      <c r="DO185" s="92"/>
      <c r="DP185" s="92"/>
      <c r="DQ185" s="92"/>
      <c r="DR185" s="92"/>
      <c r="DS185" s="92"/>
      <c r="DT185" s="92"/>
      <c r="DU185" s="92"/>
      <c r="DV185" s="92"/>
      <c r="DW185" s="92"/>
      <c r="DX185" s="92"/>
      <c r="DY185" s="92"/>
      <c r="DZ185" s="92"/>
      <c r="EA185" s="92"/>
      <c r="EB185" s="92"/>
      <c r="EC185" s="92"/>
      <c r="ED185" s="92"/>
      <c r="EE185" s="92"/>
      <c r="EF185" s="92"/>
      <c r="EG185" s="92"/>
    </row>
    <row r="186" spans="3:137" ht="1" customHeight="1" x14ac:dyDescent="0.2">
      <c r="C186" s="289" t="s">
        <v>483</v>
      </c>
      <c r="D186" s="110">
        <f>VLOOKUP(CB$22,$E$104:$F$115,2,FALSE)</f>
        <v>0</v>
      </c>
      <c r="E186" s="290">
        <f>IF(CB$22&gt;61,50,D186)</f>
        <v>50</v>
      </c>
      <c r="F186" s="291">
        <f>IF(CB$22&lt;54,0,D186)</f>
        <v>0</v>
      </c>
      <c r="H186" s="59">
        <f>VLOOKUP(CB$25,$I$104:$J$115,2,FALSE)</f>
        <v>0</v>
      </c>
      <c r="I186" s="110">
        <f>IF(CB$25&gt;61,50,H186)</f>
        <v>50</v>
      </c>
      <c r="J186" s="110">
        <f>IF(CB$25&lt;54,0,H186)</f>
        <v>0</v>
      </c>
      <c r="N186" s="289" t="s">
        <v>482</v>
      </c>
      <c r="O186" s="59">
        <f>VLOOKUP(CA$28,$P$103:$Q$114,2,FALSE)</f>
        <v>0</v>
      </c>
      <c r="P186" s="85">
        <f>IF(CA$28&gt;57,0,$O186)</f>
        <v>0</v>
      </c>
      <c r="Q186" s="110">
        <f>IF(CA$28&lt;50,50,$O186)</f>
        <v>0</v>
      </c>
      <c r="DG186" s="92"/>
      <c r="DH186" s="92"/>
      <c r="DI186" s="308"/>
      <c r="DJ186" s="92"/>
      <c r="DK186" s="92"/>
      <c r="DL186" s="92"/>
      <c r="DM186" s="92"/>
      <c r="DN186" s="92"/>
      <c r="DO186" s="92"/>
      <c r="DP186" s="92"/>
      <c r="DQ186" s="92"/>
      <c r="DR186" s="92"/>
      <c r="DS186" s="92"/>
      <c r="DT186" s="92"/>
      <c r="DU186" s="92"/>
      <c r="DV186" s="92"/>
      <c r="DW186" s="92"/>
      <c r="DX186" s="92"/>
      <c r="DY186" s="92"/>
      <c r="DZ186" s="92"/>
      <c r="EA186" s="92"/>
      <c r="EB186" s="92"/>
      <c r="EC186" s="92"/>
      <c r="ED186" s="92"/>
      <c r="EE186" s="92"/>
      <c r="EF186" s="92"/>
      <c r="EG186" s="92"/>
    </row>
    <row r="187" spans="3:137" ht="1" customHeight="1" x14ac:dyDescent="0.2">
      <c r="C187" s="289" t="s">
        <v>484</v>
      </c>
      <c r="D187" s="110">
        <f>VLOOKUP(CC$22,$E$104:$F$115,2,FALSE)</f>
        <v>0</v>
      </c>
      <c r="E187" s="290">
        <f>IF(CC$22&gt;61,50,D187)</f>
        <v>50</v>
      </c>
      <c r="F187" s="291">
        <f>IF(CC$22&lt;54,0,D187)</f>
        <v>0</v>
      </c>
      <c r="H187" s="59">
        <f>VLOOKUP(CC$25,$I$104:$J$115,2,FALSE)</f>
        <v>0</v>
      </c>
      <c r="I187" s="110">
        <f>IF(CC$25&gt;61,50,H187)</f>
        <v>50</v>
      </c>
      <c r="J187" s="110">
        <f>IF(CC$25&lt;54,0,H187)</f>
        <v>0</v>
      </c>
      <c r="N187" s="289" t="s">
        <v>483</v>
      </c>
      <c r="O187" s="59">
        <f>VLOOKUP(CB$28,$P$103:$Q$114,2,FALSE)</f>
        <v>0</v>
      </c>
      <c r="P187" s="85">
        <f>IF(CB$28&gt;57,0,$O187)</f>
        <v>0</v>
      </c>
      <c r="Q187" s="110">
        <f>IF(CB$28&lt;50,50,$O187)</f>
        <v>0</v>
      </c>
      <c r="DG187" s="92"/>
      <c r="DH187" s="92"/>
      <c r="DI187" s="308"/>
      <c r="DJ187" s="92"/>
      <c r="DK187" s="92"/>
      <c r="DL187" s="92"/>
      <c r="DM187" s="92"/>
      <c r="DN187" s="92"/>
      <c r="DO187" s="92"/>
      <c r="DP187" s="92"/>
      <c r="DQ187" s="92"/>
      <c r="DR187" s="92"/>
      <c r="DS187" s="92"/>
      <c r="DT187" s="92"/>
      <c r="DU187" s="92"/>
      <c r="DV187" s="92"/>
      <c r="DW187" s="92"/>
      <c r="DX187" s="92"/>
      <c r="DY187" s="92"/>
      <c r="DZ187" s="92"/>
      <c r="EA187" s="92"/>
      <c r="EB187" s="92"/>
      <c r="EC187" s="92"/>
      <c r="ED187" s="92"/>
      <c r="EE187" s="92"/>
      <c r="EF187" s="92"/>
      <c r="EG187" s="92"/>
    </row>
    <row r="188" spans="3:137" ht="1" customHeight="1" x14ac:dyDescent="0.2">
      <c r="C188" s="289" t="s">
        <v>485</v>
      </c>
      <c r="D188" s="110">
        <f>VLOOKUP(CD$22,$E$104:$F$115,2,FALSE)</f>
        <v>0</v>
      </c>
      <c r="E188" s="290">
        <f>IF(CD$22&gt;61,50,D188)</f>
        <v>50</v>
      </c>
      <c r="F188" s="291">
        <f>IF(CD$22&lt;54,0,D188)</f>
        <v>0</v>
      </c>
      <c r="H188" s="59">
        <f>VLOOKUP(CD$25,$I$104:$J$115,2,FALSE)</f>
        <v>0</v>
      </c>
      <c r="I188" s="110">
        <f>IF(CD$25&gt;61,50,H188)</f>
        <v>50</v>
      </c>
      <c r="J188" s="110">
        <f>IF(CD$25&lt;54,0,H188)</f>
        <v>0</v>
      </c>
      <c r="N188" s="289" t="s">
        <v>484</v>
      </c>
      <c r="O188" s="59">
        <f>VLOOKUP(CC$28,$P$103:$Q$114,2,FALSE)</f>
        <v>0</v>
      </c>
      <c r="P188" s="85">
        <f>IF(CC$28&gt;57,0,$O188)</f>
        <v>0</v>
      </c>
      <c r="Q188" s="110">
        <f>IF(CC$28&lt;50,50,$O188)</f>
        <v>0</v>
      </c>
      <c r="DG188" s="92"/>
      <c r="DH188" s="92"/>
      <c r="DI188" s="308"/>
      <c r="DJ188" s="92"/>
      <c r="DK188" s="92"/>
      <c r="DL188" s="92"/>
      <c r="DM188" s="92"/>
      <c r="DN188" s="92"/>
      <c r="DO188" s="92"/>
      <c r="DP188" s="92"/>
      <c r="DQ188" s="92"/>
      <c r="DR188" s="92"/>
      <c r="DS188" s="92"/>
      <c r="DT188" s="92"/>
      <c r="DU188" s="92"/>
      <c r="DV188" s="92"/>
      <c r="DW188" s="92"/>
      <c r="DX188" s="92"/>
      <c r="DY188" s="92"/>
      <c r="DZ188" s="92"/>
      <c r="EA188" s="92"/>
      <c r="EB188" s="92"/>
      <c r="EC188" s="92"/>
      <c r="ED188" s="92"/>
      <c r="EE188" s="92"/>
      <c r="EF188" s="92"/>
      <c r="EG188" s="92"/>
    </row>
    <row r="189" spans="3:137" ht="1" customHeight="1" x14ac:dyDescent="0.2">
      <c r="C189" s="289" t="s">
        <v>486</v>
      </c>
      <c r="D189" s="110">
        <f>VLOOKUP(CE$22,$E$104:$F$115,2,FALSE)</f>
        <v>0</v>
      </c>
      <c r="E189" s="290">
        <f>IF(CE$22&gt;61,50,D189)</f>
        <v>50</v>
      </c>
      <c r="F189" s="291">
        <f>IF(CE$22&lt;54,0,D189)</f>
        <v>0</v>
      </c>
      <c r="H189" s="59">
        <f>VLOOKUP(CE$25,$I$104:$J$115,2,FALSE)</f>
        <v>0</v>
      </c>
      <c r="I189" s="110">
        <f>IF(CE$25&gt;61,50,H189)</f>
        <v>50</v>
      </c>
      <c r="J189" s="110">
        <f>IF(CE$25&lt;54,0,H189)</f>
        <v>0</v>
      </c>
      <c r="N189" s="289" t="s">
        <v>485</v>
      </c>
      <c r="O189" s="59">
        <f>VLOOKUP(CD$28,$P$103:$Q$114,2,FALSE)</f>
        <v>0</v>
      </c>
      <c r="P189" s="85">
        <f>IF(CD$28&gt;57,0,$O189)</f>
        <v>0</v>
      </c>
      <c r="Q189" s="110">
        <f>IF(CD$28&lt;50,50,$O189)</f>
        <v>0</v>
      </c>
      <c r="DG189" s="92"/>
      <c r="DH189" s="92"/>
      <c r="DI189" s="308"/>
      <c r="DJ189" s="92"/>
      <c r="DK189" s="92"/>
      <c r="DL189" s="92"/>
      <c r="DM189" s="92"/>
      <c r="DN189" s="92"/>
      <c r="DO189" s="92"/>
      <c r="DP189" s="92"/>
      <c r="DQ189" s="92"/>
      <c r="DR189" s="92"/>
      <c r="DS189" s="92"/>
      <c r="DT189" s="92"/>
      <c r="DU189" s="92"/>
      <c r="DV189" s="92"/>
      <c r="DW189" s="92"/>
      <c r="DX189" s="92"/>
      <c r="DY189" s="92"/>
      <c r="DZ189" s="92"/>
      <c r="EA189" s="92"/>
      <c r="EB189" s="92"/>
      <c r="EC189" s="92"/>
      <c r="ED189" s="92"/>
      <c r="EE189" s="92"/>
      <c r="EF189" s="92"/>
      <c r="EG189" s="92"/>
    </row>
    <row r="190" spans="3:137" ht="1" customHeight="1" x14ac:dyDescent="0.2">
      <c r="C190" s="289" t="s">
        <v>487</v>
      </c>
      <c r="D190" s="110">
        <f>VLOOKUP(CF$22,$E$104:$F$115,2,FALSE)</f>
        <v>0</v>
      </c>
      <c r="E190" s="290">
        <f>IF(CF$22&gt;61,50,D190)</f>
        <v>50</v>
      </c>
      <c r="F190" s="291">
        <f>IF(CF$22&lt;54,0,D190)</f>
        <v>0</v>
      </c>
      <c r="H190" s="59">
        <f>VLOOKUP(CF$25,$I$104:$J$115,2,FALSE)</f>
        <v>0</v>
      </c>
      <c r="I190" s="110">
        <f>IF(CF$25&gt;61,50,H190)</f>
        <v>50</v>
      </c>
      <c r="J190" s="110">
        <f>IF(CF$25&lt;54,0,H190)</f>
        <v>0</v>
      </c>
      <c r="N190" s="289" t="s">
        <v>486</v>
      </c>
      <c r="O190" s="59">
        <f>VLOOKUP(CE$28,$P$103:$Q$114,2,FALSE)</f>
        <v>0</v>
      </c>
      <c r="P190" s="85">
        <f>IF(CE$28&gt;57,0,$O190)</f>
        <v>0</v>
      </c>
      <c r="Q190" s="110">
        <f>IF(CE$28&lt;50,50,$O190)</f>
        <v>0</v>
      </c>
      <c r="DG190" s="92"/>
      <c r="DH190" s="92"/>
      <c r="DI190" s="308"/>
      <c r="DJ190" s="92"/>
      <c r="DK190" s="92"/>
      <c r="DL190" s="92"/>
      <c r="DM190" s="92"/>
      <c r="DN190" s="92"/>
      <c r="DO190" s="92"/>
      <c r="DP190" s="92"/>
      <c r="DQ190" s="92"/>
      <c r="DR190" s="92"/>
      <c r="DS190" s="92"/>
      <c r="DT190" s="92"/>
      <c r="DU190" s="92"/>
      <c r="DV190" s="92"/>
      <c r="DW190" s="92"/>
      <c r="DX190" s="92"/>
      <c r="DY190" s="92"/>
      <c r="DZ190" s="92"/>
      <c r="EA190" s="92"/>
      <c r="EB190" s="92"/>
      <c r="EC190" s="92"/>
      <c r="ED190" s="92"/>
      <c r="EE190" s="92"/>
      <c r="EF190" s="92"/>
      <c r="EG190" s="92"/>
    </row>
    <row r="191" spans="3:137" ht="1" customHeight="1" x14ac:dyDescent="0.2">
      <c r="C191" s="289" t="s">
        <v>488</v>
      </c>
      <c r="D191" s="110">
        <f>VLOOKUP(CG$22,$E$104:$F$115,2,FALSE)</f>
        <v>0</v>
      </c>
      <c r="E191" s="290">
        <f>IF(CG$22&gt;61,50,D191)</f>
        <v>50</v>
      </c>
      <c r="F191" s="291">
        <f>IF(CG$22&lt;54,0,D191)</f>
        <v>0</v>
      </c>
      <c r="H191" s="59">
        <f>VLOOKUP(CG$25,$I$104:$J$115,2,FALSE)</f>
        <v>0</v>
      </c>
      <c r="I191" s="110">
        <f>IF(CG$25&gt;61,50,H191)</f>
        <v>50</v>
      </c>
      <c r="J191" s="110">
        <f>IF(CG$25&lt;54,0,H191)</f>
        <v>0</v>
      </c>
      <c r="N191" s="289" t="s">
        <v>487</v>
      </c>
      <c r="O191" s="59">
        <f>VLOOKUP(CF$28,$P$103:$Q$114,2,FALSE)</f>
        <v>0</v>
      </c>
      <c r="P191" s="85">
        <f>IF(CF$28&gt;57,0,$O191)</f>
        <v>0</v>
      </c>
      <c r="Q191" s="110">
        <f>IF(CF$28&lt;50,50,$O191)</f>
        <v>0</v>
      </c>
      <c r="DG191" s="92"/>
      <c r="DH191" s="92"/>
      <c r="DI191" s="308"/>
      <c r="DJ191" s="92"/>
      <c r="DK191" s="92"/>
      <c r="DL191" s="92"/>
      <c r="DM191" s="92"/>
      <c r="DN191" s="92"/>
      <c r="DO191" s="92"/>
      <c r="DP191" s="92"/>
      <c r="DQ191" s="92"/>
      <c r="DR191" s="92"/>
      <c r="DS191" s="92"/>
      <c r="DT191" s="92"/>
      <c r="DU191" s="92"/>
      <c r="DV191" s="92"/>
      <c r="DW191" s="92"/>
      <c r="DX191" s="92"/>
      <c r="DY191" s="92"/>
      <c r="DZ191" s="92"/>
      <c r="EA191" s="92"/>
      <c r="EB191" s="92"/>
      <c r="EC191" s="92"/>
      <c r="ED191" s="92"/>
      <c r="EE191" s="92"/>
      <c r="EF191" s="92"/>
      <c r="EG191" s="92"/>
    </row>
    <row r="192" spans="3:137" ht="1" customHeight="1" x14ac:dyDescent="0.2">
      <c r="C192" s="289" t="s">
        <v>489</v>
      </c>
      <c r="D192" s="110">
        <f>VLOOKUP(CH$22,$E$104:$F$115,2,FALSE)</f>
        <v>0</v>
      </c>
      <c r="E192" s="290">
        <f>IF(CH$22&gt;61,50,D192)</f>
        <v>50</v>
      </c>
      <c r="F192" s="291">
        <f>IF(CH$22&lt;54,0,D192)</f>
        <v>0</v>
      </c>
      <c r="H192" s="59">
        <f>VLOOKUP(CH$25,$I$104:$J$115,2,FALSE)</f>
        <v>0</v>
      </c>
      <c r="I192" s="110">
        <f>IF(CH$25&gt;61,50,H192)</f>
        <v>50</v>
      </c>
      <c r="J192" s="110">
        <f>IF(CH$25&lt;54,0,H192)</f>
        <v>0</v>
      </c>
      <c r="N192" s="289" t="s">
        <v>488</v>
      </c>
      <c r="O192" s="59">
        <f>VLOOKUP(CG$28,$P$103:$Q$114,2,FALSE)</f>
        <v>0</v>
      </c>
      <c r="P192" s="85">
        <f>IF(CG$28&gt;57,0,$O192)</f>
        <v>0</v>
      </c>
      <c r="Q192" s="110">
        <f>IF(CG$28&lt;50,50,$O192)</f>
        <v>0</v>
      </c>
      <c r="DG192" s="92"/>
      <c r="DH192" s="92"/>
      <c r="DI192" s="308"/>
      <c r="DJ192" s="92"/>
      <c r="DK192" s="92"/>
      <c r="DL192" s="92"/>
      <c r="DM192" s="92"/>
      <c r="DN192" s="92"/>
      <c r="DO192" s="92"/>
      <c r="DP192" s="92"/>
      <c r="DQ192" s="92"/>
      <c r="DR192" s="92"/>
      <c r="DS192" s="92"/>
      <c r="DT192" s="92"/>
      <c r="DU192" s="92"/>
      <c r="DV192" s="92"/>
      <c r="DW192" s="92"/>
      <c r="DX192" s="92"/>
      <c r="DY192" s="92"/>
      <c r="DZ192" s="92"/>
      <c r="EA192" s="92"/>
      <c r="EB192" s="92"/>
      <c r="EC192" s="92"/>
      <c r="ED192" s="92"/>
      <c r="EE192" s="92"/>
      <c r="EF192" s="92"/>
      <c r="EG192" s="92"/>
    </row>
    <row r="193" spans="3:137" ht="1" customHeight="1" x14ac:dyDescent="0.2">
      <c r="C193" s="289" t="s">
        <v>490</v>
      </c>
      <c r="D193" s="110">
        <f>VLOOKUP(CI$22,$E$104:$F$115,2,FALSE)</f>
        <v>0</v>
      </c>
      <c r="E193" s="290">
        <f>IF(CI$22&gt;61,50,D193)</f>
        <v>50</v>
      </c>
      <c r="F193" s="291">
        <f>IF(CI$22&lt;54,0,D193)</f>
        <v>0</v>
      </c>
      <c r="H193" s="59">
        <f>VLOOKUP(CI$25,$I$104:$J$115,2,FALSE)</f>
        <v>0</v>
      </c>
      <c r="I193" s="110">
        <f>IF(CI$25&gt;61,50,H193)</f>
        <v>50</v>
      </c>
      <c r="J193" s="110">
        <f>IF(CI$25&lt;54,0,H193)</f>
        <v>0</v>
      </c>
      <c r="N193" s="289" t="s">
        <v>489</v>
      </c>
      <c r="O193" s="59">
        <f>VLOOKUP(CH$28,$P$103:$Q$114,2,FALSE)</f>
        <v>0</v>
      </c>
      <c r="P193" s="85">
        <f>IF(CH$28&gt;57,0,$O193)</f>
        <v>0</v>
      </c>
      <c r="Q193" s="110">
        <f>IF(CH$28&lt;50,50,$O193)</f>
        <v>0</v>
      </c>
      <c r="DG193" s="92"/>
      <c r="DH193" s="92"/>
      <c r="DI193" s="308"/>
      <c r="DJ193" s="92"/>
      <c r="DK193" s="92"/>
      <c r="DL193" s="92"/>
      <c r="DM193" s="92"/>
      <c r="DN193" s="92"/>
      <c r="DO193" s="92"/>
      <c r="DP193" s="92"/>
      <c r="DQ193" s="92"/>
      <c r="DR193" s="92"/>
      <c r="DS193" s="92"/>
      <c r="DT193" s="92"/>
      <c r="DU193" s="92"/>
      <c r="DV193" s="92"/>
      <c r="DW193" s="92"/>
      <c r="DX193" s="92"/>
      <c r="DY193" s="92"/>
      <c r="DZ193" s="92"/>
      <c r="EA193" s="92"/>
      <c r="EB193" s="92"/>
      <c r="EC193" s="92"/>
      <c r="ED193" s="92"/>
      <c r="EE193" s="92"/>
      <c r="EF193" s="92"/>
      <c r="EG193" s="92"/>
    </row>
    <row r="194" spans="3:137" ht="1" customHeight="1" x14ac:dyDescent="0.2">
      <c r="C194" s="289" t="s">
        <v>491</v>
      </c>
      <c r="D194" s="110">
        <f>VLOOKUP(CJ$22,$E$104:$F$115,2,FALSE)</f>
        <v>0</v>
      </c>
      <c r="E194" s="290">
        <f>IF(CJ$22&gt;61,50,D194)</f>
        <v>50</v>
      </c>
      <c r="F194" s="291">
        <f>IF(CJ$22&lt;54,0,D194)</f>
        <v>0</v>
      </c>
      <c r="H194" s="59">
        <f>VLOOKUP(CJ$25,$I$104:$J$115,2,FALSE)</f>
        <v>0</v>
      </c>
      <c r="I194" s="110">
        <f>IF(CJ$25&gt;61,50,H194)</f>
        <v>50</v>
      </c>
      <c r="J194" s="110">
        <f>IF(CJ$25&lt;54,0,H194)</f>
        <v>0</v>
      </c>
      <c r="N194" s="289" t="s">
        <v>490</v>
      </c>
      <c r="O194" s="59">
        <f>VLOOKUP(CI$28,$P$103:$Q$114,2,FALSE)</f>
        <v>0</v>
      </c>
      <c r="P194" s="85">
        <f>IF(CI$28&gt;57,0,$O194)</f>
        <v>0</v>
      </c>
      <c r="Q194" s="110">
        <f>IF(CI$28&lt;50,50,$O194)</f>
        <v>0</v>
      </c>
      <c r="DG194" s="92"/>
      <c r="DH194" s="92"/>
      <c r="DI194" s="308"/>
      <c r="DJ194" s="92"/>
      <c r="DK194" s="92"/>
      <c r="DL194" s="92"/>
      <c r="DM194" s="92"/>
      <c r="DN194" s="92"/>
      <c r="DO194" s="92"/>
      <c r="DP194" s="92"/>
      <c r="DQ194" s="92"/>
      <c r="DR194" s="92"/>
      <c r="DS194" s="92"/>
      <c r="DT194" s="92"/>
      <c r="DU194" s="92"/>
      <c r="DV194" s="92"/>
      <c r="DW194" s="92"/>
      <c r="DX194" s="92"/>
      <c r="DY194" s="92"/>
      <c r="DZ194" s="92"/>
      <c r="EA194" s="92"/>
      <c r="EB194" s="92"/>
      <c r="EC194" s="92"/>
      <c r="ED194" s="92"/>
      <c r="EE194" s="92"/>
      <c r="EF194" s="92"/>
      <c r="EG194" s="92"/>
    </row>
    <row r="195" spans="3:137" ht="1" customHeight="1" x14ac:dyDescent="0.2">
      <c r="C195" s="289" t="s">
        <v>492</v>
      </c>
      <c r="D195" s="110">
        <f>VLOOKUP(CK$22,$E$104:$F$115,2,FALSE)</f>
        <v>0</v>
      </c>
      <c r="E195" s="290">
        <f>IF(CK$22&gt;61,50,D195)</f>
        <v>50</v>
      </c>
      <c r="F195" s="291">
        <f>IF(CK$22&lt;54,0,D195)</f>
        <v>0</v>
      </c>
      <c r="H195" s="59">
        <f>VLOOKUP(CK$25,$I$104:$J$115,2,FALSE)</f>
        <v>0</v>
      </c>
      <c r="I195" s="110">
        <f>IF(CK$25&gt;61,50,H195)</f>
        <v>50</v>
      </c>
      <c r="J195" s="110">
        <f>IF(CK$25&lt;54,0,H195)</f>
        <v>0</v>
      </c>
      <c r="N195" s="289" t="s">
        <v>491</v>
      </c>
      <c r="O195" s="59">
        <f>VLOOKUP(CJ$28,$P$103:$Q$114,2,FALSE)</f>
        <v>0</v>
      </c>
      <c r="P195" s="85">
        <f>IF(CJ$28&gt;57,0,$O195)</f>
        <v>0</v>
      </c>
      <c r="Q195" s="110">
        <f>IF(CJ$28&lt;50,50,$O195)</f>
        <v>0</v>
      </c>
      <c r="DG195" s="92"/>
      <c r="DH195" s="92"/>
      <c r="DI195" s="308"/>
      <c r="DJ195" s="92"/>
      <c r="DK195" s="92"/>
      <c r="DL195" s="92"/>
      <c r="DM195" s="92"/>
      <c r="DN195" s="92"/>
      <c r="DO195" s="92"/>
      <c r="DP195" s="92"/>
      <c r="DQ195" s="92"/>
      <c r="DR195" s="92"/>
      <c r="DS195" s="92"/>
      <c r="DT195" s="92"/>
      <c r="DU195" s="92"/>
      <c r="DV195" s="92"/>
      <c r="DW195" s="92"/>
      <c r="DX195" s="92"/>
      <c r="DY195" s="92"/>
      <c r="DZ195" s="92"/>
      <c r="EA195" s="92"/>
      <c r="EB195" s="92"/>
      <c r="EC195" s="92"/>
      <c r="ED195" s="92"/>
      <c r="EE195" s="92"/>
      <c r="EF195" s="92"/>
      <c r="EG195" s="92"/>
    </row>
    <row r="196" spans="3:137" ht="1" customHeight="1" x14ac:dyDescent="0.2">
      <c r="C196" s="289" t="s">
        <v>493</v>
      </c>
      <c r="D196" s="110">
        <f>VLOOKUP(CL$22,$E$104:$F$115,2,FALSE)</f>
        <v>0</v>
      </c>
      <c r="E196" s="290">
        <f>IF(CL$22&gt;61,50,D196)</f>
        <v>50</v>
      </c>
      <c r="F196" s="291">
        <f>IF(CL$22&lt;54,0,D196)</f>
        <v>0</v>
      </c>
      <c r="H196" s="59">
        <f>VLOOKUP(CL$25,$I$104:$J$115,2,FALSE)</f>
        <v>0</v>
      </c>
      <c r="I196" s="110">
        <f>IF(CL$25&gt;61,50,H196)</f>
        <v>50</v>
      </c>
      <c r="J196" s="110">
        <f>IF(CL$25&lt;54,0,H196)</f>
        <v>0</v>
      </c>
      <c r="N196" s="289" t="s">
        <v>492</v>
      </c>
      <c r="O196" s="59">
        <f>VLOOKUP(CK$28,$P$103:$Q$114,2,FALSE)</f>
        <v>0</v>
      </c>
      <c r="P196" s="85">
        <f>IF(CK$28&gt;57,0,$O196)</f>
        <v>0</v>
      </c>
      <c r="Q196" s="110">
        <f>IF(CK$28&lt;50,50,$O196)</f>
        <v>0</v>
      </c>
      <c r="DG196" s="92"/>
      <c r="DH196" s="92"/>
      <c r="DI196" s="308"/>
      <c r="DJ196" s="92"/>
      <c r="DK196" s="92"/>
      <c r="DL196" s="92"/>
      <c r="DM196" s="92"/>
      <c r="DN196" s="92"/>
      <c r="DO196" s="92"/>
      <c r="DP196" s="92"/>
      <c r="DQ196" s="92"/>
      <c r="DR196" s="92"/>
      <c r="DS196" s="92"/>
      <c r="DT196" s="92"/>
      <c r="DU196" s="92"/>
      <c r="DV196" s="92"/>
      <c r="DW196" s="92"/>
      <c r="DX196" s="92"/>
      <c r="DY196" s="92"/>
      <c r="DZ196" s="92"/>
      <c r="EA196" s="92"/>
      <c r="EB196" s="92"/>
      <c r="EC196" s="92"/>
      <c r="ED196" s="92"/>
      <c r="EE196" s="92"/>
      <c r="EF196" s="92"/>
      <c r="EG196" s="92"/>
    </row>
    <row r="197" spans="3:137" ht="1" customHeight="1" x14ac:dyDescent="0.2">
      <c r="C197" s="289" t="s">
        <v>494</v>
      </c>
      <c r="D197" s="110">
        <f>VLOOKUP(CM$22,$E$104:$F$115,2,FALSE)</f>
        <v>0</v>
      </c>
      <c r="E197" s="290">
        <f>IF(CM$22&gt;61,50,D197)</f>
        <v>50</v>
      </c>
      <c r="F197" s="291">
        <f>IF(CM$22&lt;54,0,D197)</f>
        <v>0</v>
      </c>
      <c r="H197" s="59">
        <f>VLOOKUP(CM$25,$I$104:$J$115,2,FALSE)</f>
        <v>0</v>
      </c>
      <c r="I197" s="110">
        <f>IF(CM$25&gt;61,50,H197)</f>
        <v>50</v>
      </c>
      <c r="J197" s="110">
        <f>IF(CM$25&lt;54,0,H197)</f>
        <v>0</v>
      </c>
      <c r="N197" s="289" t="s">
        <v>493</v>
      </c>
      <c r="O197" s="59">
        <f>VLOOKUP(CL$28,$P$103:$Q$114,2,FALSE)</f>
        <v>0</v>
      </c>
      <c r="P197" s="85">
        <f>IF(CL$28&gt;57,0,$O197)</f>
        <v>0</v>
      </c>
      <c r="Q197" s="110">
        <f>IF(CL$28&lt;50,50,$O197)</f>
        <v>0</v>
      </c>
      <c r="DG197" s="92"/>
      <c r="DH197" s="92"/>
      <c r="DI197" s="308"/>
      <c r="DJ197" s="92"/>
      <c r="DK197" s="92"/>
      <c r="DL197" s="92"/>
      <c r="DM197" s="92"/>
      <c r="DN197" s="92"/>
      <c r="DO197" s="92"/>
      <c r="DP197" s="92"/>
      <c r="DQ197" s="92"/>
      <c r="DR197" s="92"/>
      <c r="DS197" s="92"/>
      <c r="DT197" s="92"/>
      <c r="DU197" s="92"/>
      <c r="DV197" s="92"/>
      <c r="DW197" s="92"/>
      <c r="DX197" s="92"/>
      <c r="DY197" s="92"/>
      <c r="DZ197" s="92"/>
      <c r="EA197" s="92"/>
      <c r="EB197" s="92"/>
      <c r="EC197" s="92"/>
      <c r="ED197" s="92"/>
      <c r="EE197" s="92"/>
      <c r="EF197" s="92"/>
      <c r="EG197" s="92"/>
    </row>
    <row r="198" spans="3:137" ht="1" customHeight="1" x14ac:dyDescent="0.2">
      <c r="C198" s="289" t="s">
        <v>495</v>
      </c>
      <c r="D198" s="110">
        <f>VLOOKUP(CN$22,$E$104:$F$115,2,FALSE)</f>
        <v>0</v>
      </c>
      <c r="E198" s="290">
        <f>IF(CN$22&gt;61,50,D198)</f>
        <v>50</v>
      </c>
      <c r="F198" s="291">
        <f>IF(CN$22&lt;54,0,D198)</f>
        <v>0</v>
      </c>
      <c r="H198" s="59">
        <f>VLOOKUP(CN$25,$I$104:$J$115,2,FALSE)</f>
        <v>0</v>
      </c>
      <c r="I198" s="110">
        <f>IF(CN$25&gt;61,50,H198)</f>
        <v>50</v>
      </c>
      <c r="J198" s="110">
        <f>IF(CN$25&lt;54,0,H198)</f>
        <v>0</v>
      </c>
      <c r="N198" s="289" t="s">
        <v>494</v>
      </c>
      <c r="O198" s="59">
        <f>VLOOKUP(CM$28,$P$103:$Q$114,2,FALSE)</f>
        <v>0</v>
      </c>
      <c r="P198" s="85">
        <f>IF(CM$28&gt;57,0,$O198)</f>
        <v>0</v>
      </c>
      <c r="Q198" s="110">
        <f>IF(CM$28&lt;50,50,$O198)</f>
        <v>0</v>
      </c>
      <c r="DG198" s="92"/>
      <c r="DH198" s="92"/>
      <c r="DI198" s="308"/>
      <c r="DJ198" s="92"/>
      <c r="DK198" s="92"/>
      <c r="DL198" s="92"/>
      <c r="DM198" s="92"/>
      <c r="DN198" s="92"/>
      <c r="DO198" s="92"/>
      <c r="DP198" s="92"/>
      <c r="DQ198" s="92"/>
      <c r="DR198" s="92"/>
      <c r="DS198" s="92"/>
      <c r="DT198" s="92"/>
      <c r="DU198" s="92"/>
      <c r="DV198" s="92"/>
      <c r="DW198" s="92"/>
      <c r="DX198" s="92"/>
      <c r="DY198" s="92"/>
      <c r="DZ198" s="92"/>
      <c r="EA198" s="92"/>
      <c r="EB198" s="92"/>
      <c r="EC198" s="92"/>
      <c r="ED198" s="92"/>
      <c r="EE198" s="92"/>
      <c r="EF198" s="92"/>
      <c r="EG198" s="92"/>
    </row>
    <row r="199" spans="3:137" ht="1" customHeight="1" x14ac:dyDescent="0.2">
      <c r="C199" s="289" t="s">
        <v>496</v>
      </c>
      <c r="D199" s="110">
        <f>VLOOKUP(CO$22,$E$104:$F$115,2,FALSE)</f>
        <v>0</v>
      </c>
      <c r="E199" s="290">
        <f>IF(CO$22&gt;61,50,D199)</f>
        <v>50</v>
      </c>
      <c r="F199" s="291">
        <f>IF(CO$22&lt;54,0,D199)</f>
        <v>0</v>
      </c>
      <c r="H199" s="59">
        <f>VLOOKUP(CO$25,$I$104:$J$115,2,FALSE)</f>
        <v>0</v>
      </c>
      <c r="I199" s="110">
        <f>IF(CO$25&gt;61,50,H199)</f>
        <v>50</v>
      </c>
      <c r="J199" s="110">
        <f>IF(CO$25&lt;54,0,H199)</f>
        <v>0</v>
      </c>
      <c r="N199" s="289" t="s">
        <v>495</v>
      </c>
      <c r="O199" s="59">
        <f>VLOOKUP(CN$28,$P$103:$Q$114,2,FALSE)</f>
        <v>0</v>
      </c>
      <c r="P199" s="85">
        <f>IF(CN$28&gt;57,0,$O199)</f>
        <v>0</v>
      </c>
      <c r="Q199" s="110">
        <f>IF(CN$28&lt;50,50,$O199)</f>
        <v>0</v>
      </c>
      <c r="DG199" s="92"/>
      <c r="DH199" s="92"/>
      <c r="DI199" s="308"/>
      <c r="DJ199" s="92"/>
      <c r="DK199" s="92"/>
      <c r="DL199" s="92"/>
      <c r="DM199" s="92"/>
      <c r="DN199" s="92"/>
      <c r="DO199" s="92"/>
      <c r="DP199" s="92"/>
      <c r="DQ199" s="92"/>
      <c r="DR199" s="92"/>
      <c r="DS199" s="92"/>
      <c r="DT199" s="92"/>
      <c r="DU199" s="92"/>
      <c r="DV199" s="92"/>
      <c r="DW199" s="92"/>
      <c r="DX199" s="92"/>
      <c r="DY199" s="92"/>
      <c r="DZ199" s="92"/>
      <c r="EA199" s="92"/>
      <c r="EB199" s="92"/>
      <c r="EC199" s="92"/>
      <c r="ED199" s="92"/>
      <c r="EE199" s="92"/>
      <c r="EF199" s="92"/>
      <c r="EG199" s="92"/>
    </row>
    <row r="200" spans="3:137" ht="1" customHeight="1" x14ac:dyDescent="0.2">
      <c r="C200" s="289" t="s">
        <v>497</v>
      </c>
      <c r="D200" s="110">
        <f>VLOOKUP(CP$22,$E$104:$F$115,2,FALSE)</f>
        <v>0</v>
      </c>
      <c r="E200" s="290">
        <f>IF(CP$22&gt;61,50,D200)</f>
        <v>50</v>
      </c>
      <c r="F200" s="291">
        <f>IF(CP$22&lt;54,0,D200)</f>
        <v>0</v>
      </c>
      <c r="H200" s="59">
        <f>VLOOKUP(CP$25,$I$104:$J$115,2,FALSE)</f>
        <v>0</v>
      </c>
      <c r="I200" s="110">
        <f>IF(CP$25&gt;61,50,H200)</f>
        <v>50</v>
      </c>
      <c r="J200" s="110">
        <f>IF(CP$25&lt;54,0,H200)</f>
        <v>0</v>
      </c>
      <c r="N200" s="289" t="s">
        <v>496</v>
      </c>
      <c r="O200" s="59">
        <f>VLOOKUP(CO$28,$P$103:$Q$114,2,FALSE)</f>
        <v>0</v>
      </c>
      <c r="P200" s="85">
        <f>IF(CO$28&gt;57,0,$O200)</f>
        <v>0</v>
      </c>
      <c r="Q200" s="110">
        <f>IF(CO$28&lt;50,50,$O200)</f>
        <v>0</v>
      </c>
      <c r="DG200" s="92"/>
      <c r="DH200" s="92"/>
      <c r="DI200" s="308"/>
      <c r="DJ200" s="92"/>
      <c r="DK200" s="92"/>
      <c r="DL200" s="92"/>
      <c r="DM200" s="92"/>
      <c r="DN200" s="92"/>
      <c r="DO200" s="92"/>
      <c r="DP200" s="92"/>
      <c r="DQ200" s="92"/>
      <c r="DR200" s="92"/>
      <c r="DS200" s="92"/>
      <c r="DT200" s="92"/>
      <c r="DU200" s="92"/>
      <c r="DV200" s="92"/>
      <c r="DW200" s="92"/>
      <c r="DX200" s="92"/>
      <c r="DY200" s="92"/>
      <c r="DZ200" s="92"/>
      <c r="EA200" s="92"/>
      <c r="EB200" s="92"/>
      <c r="EC200" s="92"/>
      <c r="ED200" s="92"/>
      <c r="EE200" s="92"/>
      <c r="EF200" s="92"/>
      <c r="EG200" s="92"/>
    </row>
    <row r="201" spans="3:137" ht="1" customHeight="1" x14ac:dyDescent="0.2">
      <c r="C201" s="289" t="s">
        <v>498</v>
      </c>
      <c r="D201" s="110">
        <f>VLOOKUP(CQ$22,$E$104:$F$115,2,FALSE)</f>
        <v>0</v>
      </c>
      <c r="E201" s="290">
        <f>IF(CQ$22&gt;61,50,D201)</f>
        <v>50</v>
      </c>
      <c r="F201" s="291">
        <f>IF(TCQ$22&lt;54,0,D201)</f>
        <v>0</v>
      </c>
      <c r="H201" s="59">
        <f>VLOOKUP(CQ$25,$I$104:$J$115,2,FALSE)</f>
        <v>0</v>
      </c>
      <c r="I201" s="110">
        <f>IF(CQ$25&gt;61,50,H201)</f>
        <v>50</v>
      </c>
      <c r="J201" s="110">
        <f>IF(CQ$25&lt;54,0,H201)</f>
        <v>0</v>
      </c>
      <c r="N201" s="289" t="s">
        <v>497</v>
      </c>
      <c r="O201" s="59">
        <f>VLOOKUP(CP$28,$P$103:$Q$114,2,FALSE)</f>
        <v>0</v>
      </c>
      <c r="P201" s="85">
        <f>IF(CP$28&gt;57,0,$O201)</f>
        <v>0</v>
      </c>
      <c r="Q201" s="110">
        <f>IF(CP$28&lt;50,50,$O201)</f>
        <v>0</v>
      </c>
      <c r="DG201" s="92"/>
      <c r="DH201" s="92"/>
      <c r="DI201" s="308"/>
      <c r="DJ201" s="92"/>
      <c r="DK201" s="92"/>
      <c r="DL201" s="92"/>
      <c r="DM201" s="92"/>
      <c r="DN201" s="92"/>
      <c r="DO201" s="92"/>
      <c r="DP201" s="92"/>
      <c r="DQ201" s="92"/>
      <c r="DR201" s="92"/>
      <c r="DS201" s="92"/>
      <c r="DT201" s="92"/>
      <c r="DU201" s="92"/>
      <c r="DV201" s="92"/>
      <c r="DW201" s="92"/>
      <c r="DX201" s="92"/>
      <c r="DY201" s="92"/>
      <c r="DZ201" s="92"/>
      <c r="EA201" s="92"/>
      <c r="EB201" s="92"/>
      <c r="EC201" s="92"/>
      <c r="ED201" s="92"/>
      <c r="EE201" s="92"/>
      <c r="EF201" s="92"/>
      <c r="EG201" s="92"/>
    </row>
    <row r="202" spans="3:137" ht="1" customHeight="1" x14ac:dyDescent="0.2">
      <c r="C202" s="289" t="s">
        <v>499</v>
      </c>
      <c r="D202" s="110">
        <f>VLOOKUP(CR$22,$E$104:$F$115,2,FALSE)</f>
        <v>0</v>
      </c>
      <c r="E202" s="290">
        <f>IF(CR$22&gt;61,50,D202)</f>
        <v>50</v>
      </c>
      <c r="F202" s="291">
        <f>IF(CR$22&lt;54,0,D202)</f>
        <v>0</v>
      </c>
      <c r="H202" s="59">
        <f>VLOOKUP(CR$25,$I$104:$J$115,2,FALSE)</f>
        <v>0</v>
      </c>
      <c r="I202" s="110">
        <f>IF(CR$25&gt;61,50,H202)</f>
        <v>50</v>
      </c>
      <c r="J202" s="110">
        <f>IF(CR$25&lt;54,0,H202)</f>
        <v>0</v>
      </c>
      <c r="N202" s="289" t="s">
        <v>498</v>
      </c>
      <c r="O202" s="59">
        <f>VLOOKUP(CQ$28,$P$103:$Q$114,2,FALSE)</f>
        <v>0</v>
      </c>
      <c r="P202" s="85">
        <f>IF(CQ$28&gt;57,0,$O202)</f>
        <v>0</v>
      </c>
      <c r="Q202" s="110">
        <f>IF(CQ$28&lt;50,50,$O202)</f>
        <v>0</v>
      </c>
      <c r="DG202" s="92"/>
      <c r="DH202" s="92"/>
      <c r="DI202" s="308"/>
      <c r="DJ202" s="92"/>
      <c r="DK202" s="92"/>
      <c r="DL202" s="92"/>
      <c r="DM202" s="92"/>
      <c r="DN202" s="92"/>
      <c r="DO202" s="92"/>
      <c r="DP202" s="92"/>
      <c r="DQ202" s="92"/>
      <c r="DR202" s="92"/>
      <c r="DS202" s="92"/>
      <c r="DT202" s="92"/>
      <c r="DU202" s="92"/>
      <c r="DV202" s="92"/>
      <c r="DW202" s="92"/>
      <c r="DX202" s="92"/>
      <c r="DY202" s="92"/>
      <c r="DZ202" s="92"/>
      <c r="EA202" s="92"/>
      <c r="EB202" s="92"/>
      <c r="EC202" s="92"/>
      <c r="ED202" s="92"/>
      <c r="EE202" s="92"/>
      <c r="EF202" s="92"/>
      <c r="EG202" s="92"/>
    </row>
    <row r="203" spans="3:137" ht="1" customHeight="1" x14ac:dyDescent="0.2">
      <c r="C203" s="289" t="s">
        <v>500</v>
      </c>
      <c r="D203" s="110">
        <f>VLOOKUP(CS$22,$E$104:$F$115,2,FALSE)</f>
        <v>0</v>
      </c>
      <c r="E203" s="290">
        <f>IF(CS$22&gt;61,50,D203)</f>
        <v>50</v>
      </c>
      <c r="F203" s="291">
        <f>IF(TCS$22&lt;54,0,D203)</f>
        <v>0</v>
      </c>
      <c r="H203" s="59">
        <f>VLOOKUP(CS$25,$I$104:$J$115,2,FALSE)</f>
        <v>0</v>
      </c>
      <c r="I203" s="110">
        <f>IF(CS$25&gt;61,50,H203)</f>
        <v>50</v>
      </c>
      <c r="J203" s="110">
        <f>IF(CS$25&lt;54,0,H203)</f>
        <v>0</v>
      </c>
      <c r="N203" s="289" t="s">
        <v>499</v>
      </c>
      <c r="O203" s="59">
        <f>VLOOKUP(CR$28,$P$103:$Q$114,2,FALSE)</f>
        <v>0</v>
      </c>
      <c r="P203" s="85">
        <f>IF(CR$28&gt;57,0,$O203)</f>
        <v>0</v>
      </c>
      <c r="Q203" s="110">
        <f>IF(CR$28&lt;50,50,$O203)</f>
        <v>0</v>
      </c>
      <c r="DG203" s="92"/>
      <c r="DH203" s="92"/>
      <c r="DI203" s="308"/>
      <c r="DJ203" s="92"/>
      <c r="DK203" s="92"/>
      <c r="DL203" s="92"/>
      <c r="DM203" s="92"/>
      <c r="DN203" s="92"/>
      <c r="DO203" s="92"/>
      <c r="DP203" s="92"/>
      <c r="DQ203" s="92"/>
      <c r="DR203" s="92"/>
      <c r="DS203" s="92"/>
      <c r="DT203" s="92"/>
      <c r="DU203" s="92"/>
      <c r="DV203" s="92"/>
      <c r="DW203" s="92"/>
      <c r="DX203" s="92"/>
      <c r="DY203" s="92"/>
      <c r="DZ203" s="92"/>
      <c r="EA203" s="92"/>
      <c r="EB203" s="92"/>
      <c r="EC203" s="92"/>
      <c r="ED203" s="92"/>
      <c r="EE203" s="92"/>
      <c r="EF203" s="92"/>
      <c r="EG203" s="92"/>
    </row>
    <row r="204" spans="3:137" ht="1" customHeight="1" x14ac:dyDescent="0.2">
      <c r="C204" s="289" t="s">
        <v>501</v>
      </c>
      <c r="D204" s="110">
        <f>VLOOKUP(CT$22,$E$104:$F$115,2,FALSE)</f>
        <v>0</v>
      </c>
      <c r="E204" s="290">
        <f>IF(CT$22&gt;61,50,D204)</f>
        <v>50</v>
      </c>
      <c r="F204" s="291">
        <f>IF(CT$22&lt;54,0,D204)</f>
        <v>0</v>
      </c>
      <c r="H204" s="59">
        <f>VLOOKUP(CT$25,$I$104:$J$115,2,FALSE)</f>
        <v>0</v>
      </c>
      <c r="I204" s="110">
        <f>IF(CT$25&gt;61,50,H204)</f>
        <v>50</v>
      </c>
      <c r="J204" s="110">
        <f>IF(CT$25&lt;54,0,H204)</f>
        <v>0</v>
      </c>
      <c r="N204" s="289" t="s">
        <v>500</v>
      </c>
      <c r="O204" s="59">
        <f>VLOOKUP(CS$28,$P$103:$Q$114,2,FALSE)</f>
        <v>0</v>
      </c>
      <c r="P204" s="85">
        <f>IF(CS$28&gt;57,0,$O204)</f>
        <v>0</v>
      </c>
      <c r="Q204" s="110">
        <f>IF(CS$28&lt;50,50,$O204)</f>
        <v>0</v>
      </c>
      <c r="DG204" s="92"/>
      <c r="DH204" s="92"/>
      <c r="DI204" s="92"/>
      <c r="DJ204" s="92"/>
      <c r="DK204" s="92"/>
      <c r="DL204" s="92"/>
      <c r="DM204" s="92"/>
      <c r="DN204" s="92"/>
      <c r="DO204" s="92"/>
      <c r="DP204" s="92"/>
      <c r="DQ204" s="92"/>
      <c r="DR204" s="92"/>
      <c r="DS204" s="92"/>
      <c r="DT204" s="92"/>
      <c r="DU204" s="92"/>
      <c r="DV204" s="92"/>
      <c r="DW204" s="92"/>
      <c r="DX204" s="92"/>
      <c r="DY204" s="92"/>
      <c r="DZ204" s="92"/>
      <c r="EA204" s="92"/>
      <c r="EB204" s="92"/>
      <c r="EC204" s="92"/>
      <c r="ED204" s="92"/>
      <c r="EE204" s="92"/>
      <c r="EF204" s="92"/>
      <c r="EG204" s="92"/>
    </row>
    <row r="205" spans="3:137" ht="1" customHeight="1" x14ac:dyDescent="0.2">
      <c r="C205" s="289" t="s">
        <v>502</v>
      </c>
      <c r="D205" s="110">
        <f>VLOOKUP(CU$22,$E$104:$F$115,2,FALSE)</f>
        <v>0</v>
      </c>
      <c r="E205" s="290">
        <f>IF(CU$22&gt;61,50,D205)</f>
        <v>50</v>
      </c>
      <c r="F205" s="291">
        <f>IF(CU$22&lt;54,0,D205)</f>
        <v>0</v>
      </c>
      <c r="H205" s="59">
        <f>VLOOKUP(CU$25,$I$104:$J$115,2,FALSE)</f>
        <v>0</v>
      </c>
      <c r="I205" s="110">
        <f>IF(CU$25&gt;61,50,H205)</f>
        <v>50</v>
      </c>
      <c r="J205" s="110">
        <f>IF(CU$25&lt;54,0,H205)</f>
        <v>0</v>
      </c>
      <c r="N205" s="289" t="s">
        <v>501</v>
      </c>
      <c r="O205" s="59">
        <f>VLOOKUP(CT$28,$P$103:$Q$114,2,FALSE)</f>
        <v>0</v>
      </c>
      <c r="P205" s="85">
        <f>IF(CT$28&gt;57,0,$O205)</f>
        <v>0</v>
      </c>
      <c r="Q205" s="110">
        <f>IF(CT$28&lt;50,50,$O205)</f>
        <v>0</v>
      </c>
      <c r="DG205" s="92"/>
      <c r="DH205" s="92"/>
      <c r="DI205" s="92"/>
      <c r="DJ205" s="92"/>
      <c r="DK205" s="92"/>
      <c r="DL205" s="92"/>
      <c r="DM205" s="92"/>
      <c r="DN205" s="92"/>
      <c r="DO205" s="92"/>
      <c r="DP205" s="92"/>
      <c r="DQ205" s="92"/>
      <c r="DR205" s="92"/>
      <c r="DS205" s="92"/>
      <c r="DT205" s="92"/>
      <c r="DU205" s="92"/>
      <c r="DV205" s="92"/>
      <c r="DW205" s="92"/>
      <c r="DX205" s="92"/>
      <c r="DY205" s="92"/>
      <c r="DZ205" s="92"/>
      <c r="EA205" s="92"/>
      <c r="EB205" s="92"/>
      <c r="EC205" s="92"/>
      <c r="ED205" s="92"/>
      <c r="EE205" s="92"/>
      <c r="EF205" s="92"/>
      <c r="EG205" s="92"/>
    </row>
    <row r="206" spans="3:137" ht="1" customHeight="1" x14ac:dyDescent="0.2">
      <c r="C206" s="289" t="s">
        <v>503</v>
      </c>
      <c r="D206" s="110">
        <f>VLOOKUP(CV$22,$E$104:$F$115,2,FALSE)</f>
        <v>0</v>
      </c>
      <c r="E206" s="290">
        <f>IF(CV$22&gt;61,50,D206)</f>
        <v>50</v>
      </c>
      <c r="F206" s="291">
        <f>IF(CU$22&lt;54,0,D206)</f>
        <v>0</v>
      </c>
      <c r="H206" s="59">
        <f>VLOOKUP(CV$25,$I$104:$J$115,2,FALSE)</f>
        <v>0</v>
      </c>
      <c r="I206" s="110">
        <f>IF(CV$25&gt;61,50,H206)</f>
        <v>50</v>
      </c>
      <c r="J206" s="110">
        <f>IF(CV$25&lt;54,0,H206)</f>
        <v>0</v>
      </c>
      <c r="N206" s="289" t="s">
        <v>502</v>
      </c>
      <c r="O206" s="59">
        <f>VLOOKUP(CU$28,$P$103:$Q$114,2,FALSE)</f>
        <v>0</v>
      </c>
      <c r="P206" s="85">
        <f>IF(CU$28&gt;57,0,$O206)</f>
        <v>0</v>
      </c>
      <c r="Q206" s="110">
        <f>IF(CU$28&lt;50,50,$O206)</f>
        <v>0</v>
      </c>
      <c r="DG206" s="92"/>
      <c r="DH206" s="92"/>
      <c r="DI206" s="92"/>
      <c r="DJ206" s="92"/>
      <c r="DK206" s="92"/>
      <c r="DL206" s="92"/>
      <c r="DM206" s="92"/>
      <c r="DN206" s="92"/>
      <c r="DO206" s="92"/>
      <c r="DP206" s="92"/>
      <c r="DQ206" s="92"/>
      <c r="DR206" s="92"/>
      <c r="DS206" s="92"/>
      <c r="DT206" s="92"/>
      <c r="DU206" s="92"/>
      <c r="DV206" s="92"/>
      <c r="DW206" s="92"/>
      <c r="DX206" s="92"/>
      <c r="DY206" s="92"/>
      <c r="DZ206" s="92"/>
      <c r="EA206" s="92"/>
      <c r="EB206" s="92"/>
      <c r="EC206" s="92"/>
      <c r="ED206" s="92"/>
      <c r="EE206" s="92"/>
      <c r="EF206" s="92"/>
      <c r="EG206" s="92"/>
    </row>
    <row r="207" spans="3:137" ht="1" customHeight="1" x14ac:dyDescent="0.2">
      <c r="C207" s="289" t="s">
        <v>504</v>
      </c>
      <c r="D207" s="110">
        <f>VLOOKUP(CW$22,$E$104:$F$115,2,FALSE)</f>
        <v>0</v>
      </c>
      <c r="E207" s="290">
        <f>IF(CW$22&gt;61,50,D207)</f>
        <v>50</v>
      </c>
      <c r="F207" s="291">
        <f>IF(CW$22&lt;54,0,D207)</f>
        <v>0</v>
      </c>
      <c r="H207" s="59">
        <f>VLOOKUP(CW$25,$I$104:$J$115,2,FALSE)</f>
        <v>0</v>
      </c>
      <c r="I207" s="110">
        <f>IF(CW$25&gt;61,50,H207)</f>
        <v>50</v>
      </c>
      <c r="J207" s="110">
        <f>IF(CW$25&lt;54,0,H207)</f>
        <v>0</v>
      </c>
      <c r="N207" s="289" t="s">
        <v>503</v>
      </c>
      <c r="O207" s="59">
        <f>VLOOKUP(CV$28,$P$103:$Q$114,2,FALSE)</f>
        <v>0</v>
      </c>
      <c r="P207" s="85">
        <f>IF(CV$28&gt;57,0,$O207)</f>
        <v>0</v>
      </c>
      <c r="Q207" s="110">
        <f>IF(CV$28&lt;50,50,$O207)</f>
        <v>0</v>
      </c>
      <c r="DG207" s="92"/>
      <c r="DH207" s="92"/>
      <c r="DI207" s="92"/>
      <c r="DJ207" s="92"/>
      <c r="DK207" s="92"/>
      <c r="DL207" s="92"/>
      <c r="DM207" s="92"/>
      <c r="DN207" s="92"/>
      <c r="DO207" s="92"/>
      <c r="DP207" s="92"/>
      <c r="DQ207" s="92"/>
      <c r="DR207" s="92"/>
      <c r="DS207" s="92"/>
      <c r="DT207" s="92"/>
      <c r="DU207" s="92"/>
      <c r="DV207" s="92"/>
      <c r="DW207" s="92"/>
      <c r="DX207" s="92"/>
      <c r="DY207" s="92"/>
      <c r="DZ207" s="92"/>
      <c r="EA207" s="92"/>
      <c r="EB207" s="92"/>
      <c r="EC207" s="92"/>
      <c r="ED207" s="92"/>
      <c r="EE207" s="92"/>
      <c r="EF207" s="92"/>
      <c r="EG207" s="92"/>
    </row>
    <row r="208" spans="3:137" ht="1" customHeight="1" x14ac:dyDescent="0.2">
      <c r="C208" s="289" t="s">
        <v>505</v>
      </c>
      <c r="D208" s="110">
        <f>VLOOKUP(CX$22,$E$104:$F$115,2,FALSE)</f>
        <v>0</v>
      </c>
      <c r="E208" s="290">
        <f>IF(CX$22&gt;61,50,D208)</f>
        <v>50</v>
      </c>
      <c r="F208" s="291">
        <f>IF(CX$22&lt;54,0,D208)</f>
        <v>0</v>
      </c>
      <c r="H208" s="59">
        <f>VLOOKUP(CX$25,$I$104:$J$115,2,FALSE)</f>
        <v>0</v>
      </c>
      <c r="I208" s="110">
        <f>IF(CX$25&gt;61,50,H208)</f>
        <v>50</v>
      </c>
      <c r="J208" s="110">
        <f>IF(CX$25&lt;54,0,H208)</f>
        <v>0</v>
      </c>
      <c r="N208" s="289" t="s">
        <v>504</v>
      </c>
      <c r="O208" s="59">
        <f>VLOOKUP(CW$28,$P$103:$Q$114,2,FALSE)</f>
        <v>0</v>
      </c>
      <c r="P208" s="85">
        <f>IF(CW$28&gt;57,0,$O208)</f>
        <v>0</v>
      </c>
      <c r="Q208" s="110">
        <f>IF(CW$28&lt;50,50,$O208)</f>
        <v>0</v>
      </c>
      <c r="DG208" s="92"/>
      <c r="DH208" s="92"/>
      <c r="DI208" s="92"/>
      <c r="DJ208" s="92"/>
      <c r="DK208" s="92"/>
      <c r="DL208" s="92"/>
      <c r="DM208" s="92"/>
      <c r="DN208" s="92"/>
      <c r="DO208" s="92"/>
      <c r="DP208" s="92"/>
      <c r="DQ208" s="92"/>
      <c r="DR208" s="92"/>
      <c r="DS208" s="92"/>
      <c r="DT208" s="92"/>
      <c r="DU208" s="92"/>
      <c r="DV208" s="92"/>
      <c r="DW208" s="92"/>
      <c r="DX208" s="92"/>
      <c r="DY208" s="92"/>
      <c r="DZ208" s="92"/>
      <c r="EA208" s="92"/>
      <c r="EB208" s="92"/>
      <c r="EC208" s="92"/>
      <c r="ED208" s="92"/>
      <c r="EE208" s="92"/>
      <c r="EF208" s="92"/>
      <c r="EG208" s="92"/>
    </row>
    <row r="209" spans="3:137" ht="1" customHeight="1" x14ac:dyDescent="0.2">
      <c r="C209" s="289" t="s">
        <v>506</v>
      </c>
      <c r="D209" s="110">
        <f>VLOOKUP(CY$22,$E$104:$F$115,2,FALSE)</f>
        <v>0</v>
      </c>
      <c r="E209" s="290">
        <f>IF(CY$22&gt;61,50,D209)</f>
        <v>50</v>
      </c>
      <c r="F209" s="291">
        <f>IF(CY$22&lt;54,0,D209)</f>
        <v>0</v>
      </c>
      <c r="H209" s="59">
        <f>VLOOKUP(CY$25,$I$104:$J$115,2,FALSE)</f>
        <v>0</v>
      </c>
      <c r="I209" s="110">
        <f>IF(CY$25&gt;61,50,H209)</f>
        <v>50</v>
      </c>
      <c r="J209" s="110">
        <f>IF(CY$25&lt;54,0,H209)</f>
        <v>0</v>
      </c>
      <c r="N209" s="289" t="s">
        <v>505</v>
      </c>
      <c r="O209" s="59">
        <f>VLOOKUP(CX$28,$P$103:$Q$114,2,FALSE)</f>
        <v>0</v>
      </c>
      <c r="P209" s="85">
        <f>IF(CX$28&gt;57,0,$O209)</f>
        <v>0</v>
      </c>
      <c r="Q209" s="110">
        <f>IF(CX$28&lt;50,50,$O209)</f>
        <v>0</v>
      </c>
      <c r="DG209" s="92"/>
      <c r="DH209" s="92"/>
      <c r="DI209" s="92"/>
      <c r="DJ209" s="92"/>
      <c r="DK209" s="92"/>
      <c r="DL209" s="92"/>
      <c r="DM209" s="92"/>
      <c r="DN209" s="92"/>
      <c r="DO209" s="92"/>
      <c r="DP209" s="92"/>
      <c r="DQ209" s="92"/>
      <c r="DR209" s="92"/>
      <c r="DS209" s="92"/>
      <c r="DT209" s="92"/>
      <c r="DU209" s="92"/>
      <c r="DV209" s="92"/>
      <c r="DW209" s="92"/>
      <c r="DX209" s="92"/>
      <c r="DY209" s="92"/>
      <c r="DZ209" s="92"/>
      <c r="EA209" s="92"/>
      <c r="EB209" s="92"/>
      <c r="EC209" s="92"/>
      <c r="ED209" s="92"/>
      <c r="EE209" s="92"/>
      <c r="EF209" s="92"/>
      <c r="EG209" s="92"/>
    </row>
    <row r="210" spans="3:137" ht="1" customHeight="1" x14ac:dyDescent="0.2">
      <c r="C210" s="289" t="s">
        <v>507</v>
      </c>
      <c r="D210" s="110">
        <f>VLOOKUP(CZ$22,$E$104:$F$115,2,FALSE)</f>
        <v>0</v>
      </c>
      <c r="E210" s="290">
        <f>IF(CZ$22&gt;61,50,D210)</f>
        <v>50</v>
      </c>
      <c r="F210" s="291">
        <f>IF(CZ$22&lt;54,0,D210)</f>
        <v>0</v>
      </c>
      <c r="H210" s="59">
        <f>VLOOKUP(CZ$25,$I$104:$J$115,2,FALSE)</f>
        <v>0</v>
      </c>
      <c r="I210" s="110">
        <f>IF(CZ$25&gt;61,50,H210)</f>
        <v>50</v>
      </c>
      <c r="J210" s="110">
        <f>IF(CZ$25&lt;54,0,H210)</f>
        <v>0</v>
      </c>
      <c r="N210" s="289" t="s">
        <v>506</v>
      </c>
      <c r="O210" s="59">
        <f>VLOOKUP(CY$28,$P$103:$Q$114,2,FALSE)</f>
        <v>0</v>
      </c>
      <c r="P210" s="85">
        <f>IF(CY$28&gt;57,0,$O210)</f>
        <v>0</v>
      </c>
      <c r="Q210" s="110">
        <f>IF(CY$28&lt;50,50,$O210)</f>
        <v>0</v>
      </c>
      <c r="DG210" s="92"/>
      <c r="DH210" s="92"/>
      <c r="DI210" s="92"/>
      <c r="DJ210" s="92"/>
      <c r="DK210" s="92"/>
      <c r="DL210" s="92"/>
      <c r="DM210" s="92"/>
      <c r="DN210" s="92"/>
      <c r="DO210" s="92"/>
      <c r="DP210" s="92"/>
      <c r="DQ210" s="92"/>
      <c r="DR210" s="92"/>
      <c r="DS210" s="92"/>
      <c r="DT210" s="92"/>
      <c r="DU210" s="92"/>
      <c r="DV210" s="92"/>
      <c r="DW210" s="92"/>
      <c r="DX210" s="92"/>
      <c r="DY210" s="92"/>
      <c r="DZ210" s="92"/>
      <c r="EA210" s="92"/>
      <c r="EB210" s="92"/>
      <c r="EC210" s="92"/>
      <c r="ED210" s="92"/>
      <c r="EE210" s="92"/>
      <c r="EF210" s="92"/>
      <c r="EG210" s="92"/>
    </row>
    <row r="211" spans="3:137" ht="1" customHeight="1" x14ac:dyDescent="0.2">
      <c r="C211" s="289" t="s">
        <v>508</v>
      </c>
      <c r="D211" s="110">
        <f>VLOOKUP(DA$22,$E$104:$F$115,2,FALSE)</f>
        <v>0</v>
      </c>
      <c r="E211" s="290">
        <f>IF(DA$22&gt;61,50,D211)</f>
        <v>50</v>
      </c>
      <c r="F211" s="291">
        <f>IF(DA$22&lt;54,0,D211)</f>
        <v>0</v>
      </c>
      <c r="H211" s="59">
        <f>VLOOKUP(DA$25,$I$104:$J$115,2,FALSE)</f>
        <v>0</v>
      </c>
      <c r="I211" s="110">
        <f>IF(DA$25&gt;61,50,H211)</f>
        <v>50</v>
      </c>
      <c r="J211" s="110">
        <f>IF(DA$25&lt;54,0,H211)</f>
        <v>0</v>
      </c>
      <c r="N211" s="289" t="s">
        <v>507</v>
      </c>
      <c r="O211" s="59">
        <f>VLOOKUP(CZ$28,$P$103:$Q$114,2,FALSE)</f>
        <v>0</v>
      </c>
      <c r="P211" s="85">
        <f>IF(CZ$28&gt;57,0,$O211)</f>
        <v>0</v>
      </c>
      <c r="Q211" s="110">
        <f>IF(CZ$28&lt;50,50,$O211)</f>
        <v>0</v>
      </c>
      <c r="DG211" s="92"/>
      <c r="DH211" s="92"/>
      <c r="DI211" s="92"/>
      <c r="DJ211" s="92"/>
      <c r="DK211" s="92"/>
      <c r="DL211" s="92"/>
      <c r="DM211" s="92"/>
      <c r="DN211" s="92"/>
      <c r="DO211" s="92"/>
      <c r="DP211" s="92"/>
      <c r="DQ211" s="92"/>
      <c r="DR211" s="92"/>
      <c r="DS211" s="92"/>
      <c r="DT211" s="92"/>
      <c r="DU211" s="92"/>
      <c r="DV211" s="92"/>
      <c r="DW211" s="92"/>
      <c r="DX211" s="92"/>
      <c r="DY211" s="92"/>
      <c r="DZ211" s="92"/>
      <c r="EA211" s="92"/>
      <c r="EB211" s="92"/>
      <c r="EC211" s="92"/>
      <c r="ED211" s="92"/>
      <c r="EE211" s="92"/>
      <c r="EF211" s="92"/>
      <c r="EG211" s="92"/>
    </row>
    <row r="212" spans="3:137" ht="1" customHeight="1" x14ac:dyDescent="0.2">
      <c r="C212" s="289" t="s">
        <v>509</v>
      </c>
      <c r="D212" s="110">
        <f>VLOOKUP(DB$22,$E$104:$F$115,2,FALSE)</f>
        <v>0</v>
      </c>
      <c r="E212" s="290">
        <f>IF(DB$22&gt;61,50,D212)</f>
        <v>50</v>
      </c>
      <c r="F212" s="291">
        <f>IF(DB$22&lt;54,0,D212)</f>
        <v>0</v>
      </c>
      <c r="H212" s="59">
        <f>VLOOKUP(DB$25,$I$104:$J$115,2,FALSE)</f>
        <v>0</v>
      </c>
      <c r="I212" s="110">
        <f>IF(DB$25&gt;61,50,H212)</f>
        <v>50</v>
      </c>
      <c r="J212" s="110">
        <f>IF(DB$25&lt;54,0,H212)</f>
        <v>0</v>
      </c>
      <c r="N212" s="289" t="s">
        <v>508</v>
      </c>
      <c r="O212" s="59">
        <f>VLOOKUP(DA$28,$P$103:$Q$114,2,FALSE)</f>
        <v>0</v>
      </c>
      <c r="P212" s="85">
        <f>IF(DA$28&gt;57,0,$O212)</f>
        <v>0</v>
      </c>
      <c r="Q212" s="110">
        <f>IF(DA$28&lt;50,50,$O212)</f>
        <v>0</v>
      </c>
      <c r="DG212" s="92"/>
      <c r="DH212" s="92"/>
      <c r="DI212" s="92"/>
      <c r="DJ212" s="92"/>
      <c r="DK212" s="92"/>
      <c r="DL212" s="92"/>
      <c r="DM212" s="92"/>
      <c r="DN212" s="92"/>
      <c r="DO212" s="92"/>
      <c r="DP212" s="92"/>
      <c r="DQ212" s="92"/>
      <c r="DR212" s="92"/>
      <c r="DS212" s="92"/>
      <c r="DT212" s="92"/>
      <c r="DU212" s="92"/>
      <c r="DV212" s="92"/>
      <c r="DW212" s="92"/>
      <c r="DX212" s="92"/>
      <c r="DY212" s="92"/>
      <c r="DZ212" s="92"/>
      <c r="EA212" s="92"/>
      <c r="EB212" s="92"/>
      <c r="EC212" s="92"/>
      <c r="ED212" s="92"/>
      <c r="EE212" s="92"/>
      <c r="EF212" s="92"/>
      <c r="EG212" s="92"/>
    </row>
    <row r="213" spans="3:137" ht="1" customHeight="1" x14ac:dyDescent="0.2">
      <c r="C213" s="289" t="s">
        <v>510</v>
      </c>
      <c r="D213" s="110">
        <f>VLOOKUP(DC$22,$E$104:$F$115,2,FALSE)</f>
        <v>0</v>
      </c>
      <c r="E213" s="290">
        <f>IF(DC$22&gt;61,50,D213)</f>
        <v>50</v>
      </c>
      <c r="F213" s="291">
        <f>IF(DC$22&lt;54,0,D213)</f>
        <v>0</v>
      </c>
      <c r="H213" s="59">
        <f>VLOOKUP(DC$25,$I$104:$J$115,2,FALSE)</f>
        <v>0</v>
      </c>
      <c r="I213" s="110">
        <f>IF(DC$25&gt;61,50,H213)</f>
        <v>50</v>
      </c>
      <c r="J213" s="110">
        <f>IF(DC$25&lt;54,0,H213)</f>
        <v>0</v>
      </c>
      <c r="N213" s="289" t="s">
        <v>509</v>
      </c>
      <c r="O213" s="59">
        <f>VLOOKUP(DB$28,$P$103:$Q$114,2,FALSE)</f>
        <v>0</v>
      </c>
      <c r="P213" s="85">
        <f>IF(DB$28&gt;57,0,$O213)</f>
        <v>0</v>
      </c>
      <c r="Q213" s="110">
        <f>IF(DB$28&lt;50,50,$O213)</f>
        <v>0</v>
      </c>
      <c r="DG213" s="92"/>
      <c r="DH213" s="92"/>
      <c r="DI213" s="92"/>
      <c r="DJ213" s="92"/>
      <c r="DK213" s="92"/>
      <c r="DL213" s="92"/>
      <c r="DM213" s="92"/>
      <c r="DN213" s="92"/>
      <c r="DO213" s="92"/>
      <c r="DP213" s="92"/>
      <c r="DQ213" s="92"/>
      <c r="DR213" s="92"/>
      <c r="DS213" s="92"/>
      <c r="DT213" s="92"/>
      <c r="DU213" s="92"/>
      <c r="DV213" s="92"/>
      <c r="DW213" s="92"/>
      <c r="DX213" s="92"/>
      <c r="DY213" s="92"/>
      <c r="DZ213" s="92"/>
      <c r="EA213" s="92"/>
      <c r="EB213" s="92"/>
      <c r="EC213" s="92"/>
      <c r="ED213" s="92"/>
      <c r="EE213" s="92"/>
      <c r="EF213" s="92"/>
      <c r="EG213" s="92"/>
    </row>
    <row r="214" spans="3:137" ht="1" customHeight="1" x14ac:dyDescent="0.2">
      <c r="C214" s="289" t="s">
        <v>511</v>
      </c>
      <c r="D214" s="110">
        <f>VLOOKUP(DD$22,$E$104:$F$115,2,FALSE)</f>
        <v>0</v>
      </c>
      <c r="E214" s="290">
        <f>IF(DD$22&gt;61,50,D214)</f>
        <v>50</v>
      </c>
      <c r="F214" s="291">
        <f>IF(DD$22&lt;54,0,D214)</f>
        <v>0</v>
      </c>
      <c r="H214" s="59">
        <f>VLOOKUP(DD$25,$I$104:$J$115,2,FALSE)</f>
        <v>0</v>
      </c>
      <c r="I214" s="110">
        <f>IF(DD$25&gt;61,50,H214)</f>
        <v>50</v>
      </c>
      <c r="J214" s="110">
        <f>IF(DD$25&lt;54,0,H214)</f>
        <v>0</v>
      </c>
      <c r="N214" s="289" t="s">
        <v>510</v>
      </c>
      <c r="O214" s="59">
        <f>VLOOKUP(DC$28,$P$103:$Q$114,2,FALSE)</f>
        <v>0</v>
      </c>
      <c r="P214" s="85">
        <f>IF(DC$28&gt;57,0,$O214)</f>
        <v>0</v>
      </c>
      <c r="Q214" s="110">
        <f>IF(DC$28&lt;50,50,$O214)</f>
        <v>0</v>
      </c>
      <c r="DG214" s="92"/>
      <c r="DH214" s="92"/>
      <c r="DI214" s="92"/>
      <c r="DJ214" s="92"/>
      <c r="DK214" s="92"/>
      <c r="DL214" s="92"/>
      <c r="DM214" s="92"/>
      <c r="DN214" s="92"/>
      <c r="DO214" s="92"/>
      <c r="DP214" s="92"/>
      <c r="DQ214" s="92"/>
      <c r="DR214" s="92"/>
      <c r="DS214" s="92"/>
      <c r="DT214" s="92"/>
      <c r="DU214" s="92"/>
      <c r="DV214" s="92"/>
      <c r="DW214" s="92"/>
      <c r="DX214" s="92"/>
      <c r="DY214" s="92"/>
      <c r="DZ214" s="92"/>
      <c r="EA214" s="92"/>
      <c r="EB214" s="92"/>
      <c r="EC214" s="92"/>
      <c r="ED214" s="92"/>
      <c r="EE214" s="92"/>
      <c r="EF214" s="92"/>
      <c r="EG214" s="92"/>
    </row>
    <row r="215" spans="3:137" ht="1" customHeight="1" x14ac:dyDescent="0.2">
      <c r="C215" s="289" t="s">
        <v>512</v>
      </c>
      <c r="D215" s="110">
        <f>VLOOKUP(DE$22,$E$104:$F$115,2,FALSE)</f>
        <v>0</v>
      </c>
      <c r="E215" s="290">
        <f>IF(DE$22&gt;61,50,D215)</f>
        <v>50</v>
      </c>
      <c r="F215" s="291">
        <f>IF(DE$22&lt;54,0,D215)</f>
        <v>0</v>
      </c>
      <c r="H215" s="59">
        <f>VLOOKUP(DE$25,$I$104:$J$115,2,FALSE)</f>
        <v>0</v>
      </c>
      <c r="I215" s="110">
        <f>IF(DE$25&gt;61,50,H215)</f>
        <v>50</v>
      </c>
      <c r="J215" s="110">
        <f>IF(DE$25&lt;54,0,H215)</f>
        <v>0</v>
      </c>
      <c r="N215" s="289" t="s">
        <v>511</v>
      </c>
      <c r="O215" s="59">
        <f>VLOOKUP(DD$28,$P$103:$Q$114,2,FALSE)</f>
        <v>0</v>
      </c>
      <c r="P215" s="85">
        <f>IF(DD$28&gt;57,0,$O215)</f>
        <v>0</v>
      </c>
      <c r="Q215" s="110">
        <f>IF(DD$28&lt;50,50,$O215)</f>
        <v>0</v>
      </c>
      <c r="DG215" s="92"/>
      <c r="DH215" s="92"/>
      <c r="DI215" s="92"/>
      <c r="DJ215" s="92"/>
      <c r="DK215" s="92"/>
      <c r="DL215" s="92"/>
      <c r="DM215" s="92"/>
      <c r="DN215" s="92"/>
      <c r="DO215" s="92"/>
      <c r="DP215" s="92"/>
      <c r="DQ215" s="92"/>
      <c r="DR215" s="92"/>
      <c r="DS215" s="92"/>
      <c r="DT215" s="92"/>
      <c r="DU215" s="92"/>
      <c r="DV215" s="92"/>
      <c r="DW215" s="92"/>
      <c r="DX215" s="92"/>
      <c r="DY215" s="92"/>
      <c r="DZ215" s="92"/>
      <c r="EA215" s="92"/>
      <c r="EB215" s="92"/>
      <c r="EC215" s="92"/>
      <c r="ED215" s="92"/>
      <c r="EE215" s="92"/>
      <c r="EF215" s="92"/>
      <c r="EG215" s="92"/>
    </row>
    <row r="216" spans="3:137" ht="1" customHeight="1" x14ac:dyDescent="0.2">
      <c r="C216" s="289" t="s">
        <v>513</v>
      </c>
      <c r="D216" s="110">
        <f>VLOOKUP(DF$22,$E$104:$F$115,2,FALSE)</f>
        <v>0</v>
      </c>
      <c r="E216" s="290">
        <f>IF(DF$22&gt;61,50,D216)</f>
        <v>50</v>
      </c>
      <c r="F216" s="291">
        <f>IF(DF$22&lt;54,0,D216)</f>
        <v>0</v>
      </c>
      <c r="H216" s="59">
        <f>VLOOKUP(DF$25,$I$104:$J$115,2,FALSE)</f>
        <v>0</v>
      </c>
      <c r="I216" s="110">
        <f>IF(DF$25&gt;61,50,H216)</f>
        <v>50</v>
      </c>
      <c r="J216" s="110">
        <f>IF(DF$25&lt;54,0,H216)</f>
        <v>0</v>
      </c>
      <c r="N216" s="289" t="s">
        <v>512</v>
      </c>
      <c r="O216" s="59">
        <f>VLOOKUP(DE$28,$P$103:$Q$114,2,FALSE)</f>
        <v>0</v>
      </c>
      <c r="P216" s="85">
        <f>IF(DE$28&gt;57,0,$O216)</f>
        <v>0</v>
      </c>
      <c r="Q216" s="110">
        <f>IF(DE$28&lt;50,50,$O216)</f>
        <v>0</v>
      </c>
      <c r="DG216" s="92"/>
      <c r="DH216" s="92"/>
      <c r="DI216" s="92"/>
      <c r="DJ216" s="92"/>
      <c r="DK216" s="92"/>
      <c r="DL216" s="92"/>
      <c r="DM216" s="92"/>
      <c r="DN216" s="92"/>
      <c r="DO216" s="92"/>
      <c r="DP216" s="92"/>
      <c r="DQ216" s="92"/>
      <c r="DR216" s="92"/>
      <c r="DS216" s="92"/>
      <c r="DT216" s="92"/>
      <c r="DU216" s="92"/>
      <c r="DV216" s="92"/>
      <c r="DW216" s="92"/>
      <c r="DX216" s="92"/>
      <c r="DY216" s="92"/>
      <c r="DZ216" s="92"/>
      <c r="EA216" s="92"/>
      <c r="EB216" s="92"/>
      <c r="EC216" s="92"/>
      <c r="ED216" s="92"/>
      <c r="EE216" s="92"/>
      <c r="EF216" s="92"/>
      <c r="EG216" s="92"/>
    </row>
    <row r="217" spans="3:137" ht="20" customHeight="1" x14ac:dyDescent="0.2">
      <c r="N217" s="289" t="s">
        <v>513</v>
      </c>
      <c r="O217" s="59">
        <f>VLOOKUP(DF$28,$P$103:$Q$114,2,FALSE)</f>
        <v>0</v>
      </c>
      <c r="P217" s="85">
        <f>IF(DF$28&gt;57,0,$O217)</f>
        <v>0</v>
      </c>
      <c r="Q217" s="110">
        <f>IF(DF$28&lt;50,50,$O217)</f>
        <v>0</v>
      </c>
      <c r="DG217" s="92"/>
      <c r="DH217" s="92"/>
      <c r="DI217" s="92"/>
      <c r="DJ217" s="92"/>
      <c r="DK217" s="92"/>
      <c r="DL217" s="92"/>
      <c r="DM217" s="92"/>
      <c r="DN217" s="92"/>
      <c r="DO217" s="92"/>
      <c r="DP217" s="92"/>
      <c r="DQ217" s="92"/>
      <c r="DR217" s="92"/>
      <c r="DS217" s="92"/>
      <c r="DT217" s="92"/>
      <c r="DU217" s="92"/>
      <c r="DV217" s="92"/>
      <c r="DW217" s="92"/>
      <c r="DX217" s="92"/>
      <c r="DY217" s="92"/>
      <c r="DZ217" s="92"/>
      <c r="EA217" s="92"/>
      <c r="EB217" s="92"/>
      <c r="EC217" s="92"/>
      <c r="ED217" s="92"/>
      <c r="EE217" s="92"/>
      <c r="EF217" s="92"/>
      <c r="EG217" s="92"/>
    </row>
    <row r="218" spans="3:137" ht="20" customHeight="1" x14ac:dyDescent="0.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row>
    <row r="219" spans="3:137" ht="20" customHeight="1" x14ac:dyDescent="0.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row>
    <row r="220" spans="3:137" ht="20" customHeight="1" x14ac:dyDescent="0.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row>
    <row r="221" spans="3:137" ht="20" customHeight="1" x14ac:dyDescent="0.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row>
    <row r="222" spans="3:137" ht="20" customHeight="1" x14ac:dyDescent="0.2">
      <c r="DG222" s="92"/>
      <c r="DH222" s="92"/>
      <c r="DI222" s="92"/>
      <c r="DJ222" s="92"/>
      <c r="DK222" s="92"/>
      <c r="DL222" s="92"/>
      <c r="DM222" s="92"/>
      <c r="DN222" s="92"/>
      <c r="DO222" s="92"/>
      <c r="DP222" s="92"/>
      <c r="DQ222" s="92"/>
      <c r="DR222" s="92"/>
      <c r="DS222" s="92"/>
      <c r="DT222" s="92"/>
      <c r="DU222" s="92"/>
      <c r="DV222" s="92"/>
      <c r="DW222" s="92"/>
      <c r="DX222" s="92"/>
      <c r="DY222" s="92"/>
      <c r="DZ222" s="92"/>
      <c r="EA222" s="92"/>
      <c r="EB222" s="92"/>
      <c r="EC222" s="92"/>
      <c r="ED222" s="92"/>
      <c r="EE222" s="92"/>
      <c r="EF222" s="92"/>
      <c r="EG222" s="92"/>
    </row>
    <row r="223" spans="3:137" ht="20" customHeight="1" x14ac:dyDescent="0.2">
      <c r="DG223" s="92"/>
      <c r="DH223" s="92"/>
      <c r="DI223" s="92"/>
      <c r="DJ223" s="92"/>
      <c r="DK223" s="92"/>
      <c r="DL223" s="92"/>
      <c r="DM223" s="92"/>
      <c r="DN223" s="92"/>
      <c r="DO223" s="92"/>
      <c r="DP223" s="92"/>
      <c r="DQ223" s="92"/>
      <c r="DR223" s="92"/>
      <c r="DS223" s="92"/>
      <c r="DT223" s="92"/>
      <c r="DU223" s="92"/>
      <c r="DV223" s="92"/>
      <c r="DW223" s="92"/>
      <c r="DX223" s="92"/>
      <c r="DY223" s="92"/>
      <c r="DZ223" s="92"/>
      <c r="EA223" s="92"/>
      <c r="EB223" s="92"/>
      <c r="EC223" s="92"/>
      <c r="ED223" s="92"/>
      <c r="EE223" s="92"/>
      <c r="EF223" s="92"/>
      <c r="EG223" s="92"/>
    </row>
    <row r="224" spans="3:137" ht="20" customHeight="1" x14ac:dyDescent="0.2">
      <c r="DG224" s="92"/>
      <c r="DH224" s="92"/>
      <c r="DI224" s="92"/>
      <c r="DJ224" s="92"/>
      <c r="DK224" s="92"/>
      <c r="DL224" s="92"/>
      <c r="DM224" s="92"/>
      <c r="DN224" s="92"/>
      <c r="DO224" s="92"/>
      <c r="DP224" s="92"/>
      <c r="DQ224" s="92"/>
      <c r="DR224" s="92"/>
      <c r="DS224" s="92"/>
      <c r="DT224" s="92"/>
      <c r="DU224" s="92"/>
      <c r="DV224" s="92"/>
      <c r="DW224" s="92"/>
      <c r="DX224" s="92"/>
      <c r="DY224" s="92"/>
      <c r="DZ224" s="92"/>
      <c r="EA224" s="92"/>
      <c r="EB224" s="92"/>
      <c r="EC224" s="92"/>
      <c r="ED224" s="92"/>
      <c r="EE224" s="92"/>
      <c r="EF224" s="92"/>
      <c r="EG224" s="92"/>
    </row>
    <row r="225" spans="111:137" ht="20" customHeight="1" x14ac:dyDescent="0.2">
      <c r="DG225" s="92"/>
      <c r="DH225" s="92"/>
      <c r="DI225" s="92"/>
      <c r="DJ225" s="92"/>
      <c r="DK225" s="92"/>
      <c r="DL225" s="92"/>
      <c r="DM225" s="92"/>
      <c r="DN225" s="92"/>
      <c r="DO225" s="92"/>
      <c r="DP225" s="92"/>
      <c r="DQ225" s="92"/>
      <c r="DR225" s="92"/>
      <c r="DS225" s="92"/>
      <c r="DT225" s="92"/>
      <c r="DU225" s="92"/>
      <c r="DV225" s="92"/>
      <c r="DW225" s="92"/>
      <c r="DX225" s="92"/>
      <c r="DY225" s="92"/>
      <c r="DZ225" s="92"/>
      <c r="EA225" s="92"/>
      <c r="EB225" s="92"/>
      <c r="EC225" s="92"/>
      <c r="ED225" s="92"/>
      <c r="EE225" s="92"/>
      <c r="EF225" s="92"/>
      <c r="EG225" s="92"/>
    </row>
    <row r="226" spans="111:137" ht="20" customHeight="1" x14ac:dyDescent="0.2">
      <c r="DG226" s="92"/>
      <c r="DH226" s="92"/>
      <c r="DI226" s="92"/>
      <c r="DJ226" s="92"/>
      <c r="DK226" s="92"/>
      <c r="DL226" s="92"/>
      <c r="DM226" s="92"/>
      <c r="DN226" s="92"/>
      <c r="DO226" s="92"/>
      <c r="DP226" s="92"/>
      <c r="DQ226" s="92"/>
      <c r="DR226" s="92"/>
      <c r="DS226" s="92"/>
      <c r="DT226" s="92"/>
      <c r="DU226" s="92"/>
      <c r="DV226" s="92"/>
      <c r="DW226" s="92"/>
      <c r="DX226" s="92"/>
      <c r="DY226" s="92"/>
      <c r="DZ226" s="92"/>
      <c r="EA226" s="92"/>
      <c r="EB226" s="92"/>
      <c r="EC226" s="92"/>
      <c r="ED226" s="92"/>
      <c r="EE226" s="92"/>
      <c r="EF226" s="92"/>
      <c r="EG226" s="92"/>
    </row>
    <row r="227" spans="111:137" ht="20" customHeight="1" x14ac:dyDescent="0.2">
      <c r="DG227" s="92"/>
      <c r="DH227" s="92"/>
      <c r="DI227" s="92"/>
      <c r="DJ227" s="92"/>
      <c r="DK227" s="92"/>
      <c r="DL227" s="92"/>
      <c r="DM227" s="92"/>
      <c r="DN227" s="92"/>
      <c r="DO227" s="92"/>
      <c r="DP227" s="92"/>
      <c r="DQ227" s="92"/>
      <c r="DR227" s="92"/>
      <c r="DS227" s="92"/>
      <c r="DT227" s="92"/>
      <c r="DU227" s="92"/>
      <c r="DV227" s="92"/>
      <c r="DW227" s="92"/>
      <c r="DX227" s="92"/>
      <c r="DY227" s="92"/>
      <c r="DZ227" s="92"/>
      <c r="EA227" s="92"/>
      <c r="EB227" s="92"/>
      <c r="EC227" s="92"/>
      <c r="ED227" s="92"/>
      <c r="EE227" s="92"/>
      <c r="EF227" s="92"/>
      <c r="EG227" s="92"/>
    </row>
    <row r="228" spans="111:137" ht="20" customHeight="1" x14ac:dyDescent="0.2">
      <c r="DG228" s="92"/>
      <c r="DH228" s="92"/>
      <c r="DI228" s="92"/>
      <c r="DJ228" s="92"/>
      <c r="DK228" s="92"/>
      <c r="DL228" s="92"/>
      <c r="DM228" s="92"/>
      <c r="DN228" s="92"/>
      <c r="DO228" s="92"/>
      <c r="DP228" s="92"/>
      <c r="DQ228" s="92"/>
      <c r="DR228" s="92"/>
      <c r="DS228" s="92"/>
      <c r="DT228" s="92"/>
      <c r="DU228" s="92"/>
      <c r="DV228" s="92"/>
      <c r="DW228" s="92"/>
      <c r="DX228" s="92"/>
      <c r="DY228" s="92"/>
      <c r="DZ228" s="92"/>
      <c r="EA228" s="92"/>
      <c r="EB228" s="92"/>
      <c r="EC228" s="92"/>
      <c r="ED228" s="92"/>
      <c r="EE228" s="92"/>
      <c r="EF228" s="92"/>
      <c r="EG228" s="92"/>
    </row>
    <row r="229" spans="111:137" ht="20" customHeight="1" x14ac:dyDescent="0.2"/>
    <row r="230" spans="111:137" ht="20" customHeight="1" x14ac:dyDescent="0.2"/>
    <row r="231" spans="111:137" ht="20" customHeight="1" x14ac:dyDescent="0.2"/>
    <row r="232" spans="111:137" ht="20" customHeight="1" x14ac:dyDescent="0.2"/>
    <row r="233" spans="111:137" ht="20" customHeight="1" x14ac:dyDescent="0.2"/>
    <row r="234" spans="111:137" ht="20" customHeight="1" x14ac:dyDescent="0.2"/>
    <row r="235" spans="111:137" ht="20" customHeight="1" x14ac:dyDescent="0.2"/>
  </sheetData>
  <sheetProtection password="EFA2" sheet="1" objects="1" scenarios="1"/>
  <dataConsolidate function="product"/>
  <mergeCells count="84">
    <mergeCell ref="C2:E2"/>
    <mergeCell ref="O102:Q102"/>
    <mergeCell ref="C50:E50"/>
    <mergeCell ref="C60:E60"/>
    <mergeCell ref="C58:E58"/>
    <mergeCell ref="C55:E55"/>
    <mergeCell ref="C56:E56"/>
    <mergeCell ref="C53:E53"/>
    <mergeCell ref="C62:E62"/>
    <mergeCell ref="D65:E65"/>
    <mergeCell ref="D66:E66"/>
    <mergeCell ref="D67:E67"/>
    <mergeCell ref="D68:E68"/>
    <mergeCell ref="I32:I33"/>
    <mergeCell ref="C42:E42"/>
    <mergeCell ref="C41:E41"/>
    <mergeCell ref="C30:E30"/>
    <mergeCell ref="C32:E32"/>
    <mergeCell ref="C33:E33"/>
    <mergeCell ref="C38:E38"/>
    <mergeCell ref="H32:H33"/>
    <mergeCell ref="D102:F102"/>
    <mergeCell ref="H102:J102"/>
    <mergeCell ref="C47:E47"/>
    <mergeCell ref="C43:E43"/>
    <mergeCell ref="C49:E49"/>
    <mergeCell ref="C52:E52"/>
    <mergeCell ref="D73:E73"/>
    <mergeCell ref="D74:E74"/>
    <mergeCell ref="D75:E75"/>
    <mergeCell ref="D76:E76"/>
    <mergeCell ref="D69:E69"/>
    <mergeCell ref="D71:E71"/>
    <mergeCell ref="C46:E46"/>
    <mergeCell ref="C48:E48"/>
    <mergeCell ref="D70:E70"/>
    <mergeCell ref="D77:E77"/>
    <mergeCell ref="C4:E4"/>
    <mergeCell ref="C6:E6"/>
    <mergeCell ref="C19:F19"/>
    <mergeCell ref="C20:F20"/>
    <mergeCell ref="C9:E9"/>
    <mergeCell ref="C8:E8"/>
    <mergeCell ref="C10:E10"/>
    <mergeCell ref="C14:E14"/>
    <mergeCell ref="C17:E17"/>
    <mergeCell ref="C15:E15"/>
    <mergeCell ref="C12:E12"/>
    <mergeCell ref="C18:E18"/>
    <mergeCell ref="C16:E16"/>
    <mergeCell ref="C25:E26"/>
    <mergeCell ref="C22:E23"/>
    <mergeCell ref="C28:E29"/>
    <mergeCell ref="AY19:BH19"/>
    <mergeCell ref="BI19:BR19"/>
    <mergeCell ref="K19:T19"/>
    <mergeCell ref="C27:E27"/>
    <mergeCell ref="C24:E24"/>
    <mergeCell ref="C21:E21"/>
    <mergeCell ref="K64:T64"/>
    <mergeCell ref="B64:C64"/>
    <mergeCell ref="C44:E44"/>
    <mergeCell ref="C40:E40"/>
    <mergeCell ref="C35:E35"/>
    <mergeCell ref="C37:E37"/>
    <mergeCell ref="C39:E39"/>
    <mergeCell ref="C57:E57"/>
    <mergeCell ref="C59:E59"/>
    <mergeCell ref="BS19:CB19"/>
    <mergeCell ref="CC19:CL19"/>
    <mergeCell ref="CM19:CV19"/>
    <mergeCell ref="CW19:DF19"/>
    <mergeCell ref="U64:AD64"/>
    <mergeCell ref="AE64:AN64"/>
    <mergeCell ref="AO64:AX64"/>
    <mergeCell ref="AY64:BH64"/>
    <mergeCell ref="BI64:BR64"/>
    <mergeCell ref="BS64:CB64"/>
    <mergeCell ref="CC64:CL64"/>
    <mergeCell ref="CM64:CV64"/>
    <mergeCell ref="CW64:DF64"/>
    <mergeCell ref="U19:AD19"/>
    <mergeCell ref="AE19:AN19"/>
    <mergeCell ref="AO19:AX19"/>
  </mergeCells>
  <phoneticPr fontId="4" type="noConversion"/>
  <conditionalFormatting sqref="B77:B78">
    <cfRule type="containsText" dxfId="435" priority="105" operator="containsText" text="GOLD">
      <formula>NOT(ISERROR(SEARCH("GOLD",B77)))</formula>
    </cfRule>
    <cfRule type="containsText" dxfId="434" priority="106" operator="containsText" text="SILVER">
      <formula>NOT(ISERROR(SEARCH("SILVER",B77)))</formula>
    </cfRule>
    <cfRule type="containsText" dxfId="433" priority="107" operator="containsText" text="CERTIFIED">
      <formula>NOT(ISERROR(SEARCH("CERTIFIED",B77)))</formula>
    </cfRule>
  </conditionalFormatting>
  <conditionalFormatting sqref="B77:B78">
    <cfRule type="containsText" dxfId="432" priority="102" operator="containsText" text="NOT CERTIFIED">
      <formula>NOT(ISERROR(SEARCH("NOT CERTIFIED",B77)))</formula>
    </cfRule>
    <cfRule type="expression" dxfId="431" priority="103">
      <formula>$F$62=0</formula>
    </cfRule>
    <cfRule type="containsText" dxfId="430" priority="104" operator="containsText" text="PLATINUM">
      <formula>NOT(ISERROR(SEARCH("PLATINUM",B77)))</formula>
    </cfRule>
  </conditionalFormatting>
  <conditionalFormatting sqref="K1:DF1048576">
    <cfRule type="expression" dxfId="429" priority="1">
      <formula>$I$1="Select here"</formula>
    </cfRule>
  </conditionalFormatting>
  <conditionalFormatting sqref="K1:K1048576 L4:DF4">
    <cfRule type="expression" dxfId="428" priority="101">
      <formula>$I$1&lt;1</formula>
    </cfRule>
  </conditionalFormatting>
  <conditionalFormatting sqref="L1:L1048576">
    <cfRule type="expression" dxfId="427" priority="100">
      <formula>$I$1&lt;2</formula>
    </cfRule>
  </conditionalFormatting>
  <conditionalFormatting sqref="M1:M1048576">
    <cfRule type="expression" dxfId="426" priority="99">
      <formula>$I$1&lt;3</formula>
    </cfRule>
  </conditionalFormatting>
  <conditionalFormatting sqref="N1:N1048576">
    <cfRule type="expression" dxfId="425" priority="98">
      <formula>$I$1&lt;4</formula>
    </cfRule>
  </conditionalFormatting>
  <conditionalFormatting sqref="O1:O1048576">
    <cfRule type="expression" dxfId="424" priority="97">
      <formula>$I$1&lt;5</formula>
    </cfRule>
  </conditionalFormatting>
  <conditionalFormatting sqref="P1:P1048576">
    <cfRule type="expression" dxfId="423" priority="96">
      <formula>$I$1&lt;6</formula>
    </cfRule>
  </conditionalFormatting>
  <conditionalFormatting sqref="Q1:Q1048576">
    <cfRule type="expression" dxfId="422" priority="95">
      <formula>$I$1&lt;7</formula>
    </cfRule>
  </conditionalFormatting>
  <conditionalFormatting sqref="R1:R1048576">
    <cfRule type="expression" dxfId="421" priority="94">
      <formula>$I$1&lt;8</formula>
    </cfRule>
  </conditionalFormatting>
  <conditionalFormatting sqref="S1:S1048576">
    <cfRule type="expression" dxfId="420" priority="93">
      <formula>$I$1&lt;9</formula>
    </cfRule>
  </conditionalFormatting>
  <conditionalFormatting sqref="T1:T1048576">
    <cfRule type="expression" dxfId="419" priority="92">
      <formula>$I$1&lt;10</formula>
    </cfRule>
  </conditionalFormatting>
  <conditionalFormatting sqref="U1:U1048576">
    <cfRule type="expression" dxfId="418" priority="91">
      <formula>$I$1&lt;11</formula>
    </cfRule>
  </conditionalFormatting>
  <conditionalFormatting sqref="V1:V1048576">
    <cfRule type="expression" dxfId="417" priority="90">
      <formula>$I$1&lt;12</formula>
    </cfRule>
  </conditionalFormatting>
  <conditionalFormatting sqref="W1:W1048576">
    <cfRule type="expression" dxfId="416" priority="89">
      <formula>$I$1&lt;13</formula>
    </cfRule>
  </conditionalFormatting>
  <conditionalFormatting sqref="X1:X1048576">
    <cfRule type="expression" dxfId="415" priority="88">
      <formula>$I$1&lt;14</formula>
    </cfRule>
  </conditionalFormatting>
  <conditionalFormatting sqref="Y1:Y1048576">
    <cfRule type="expression" dxfId="414" priority="87">
      <formula>$I$1&lt;15</formula>
    </cfRule>
  </conditionalFormatting>
  <conditionalFormatting sqref="Z1:Z1048576">
    <cfRule type="expression" dxfId="413" priority="86">
      <formula>$I$1&lt;16</formula>
    </cfRule>
  </conditionalFormatting>
  <conditionalFormatting sqref="AA1:AA1048576">
    <cfRule type="expression" dxfId="412" priority="85">
      <formula>$I$1&lt;17</formula>
    </cfRule>
  </conditionalFormatting>
  <conditionalFormatting sqref="AB1:AB1048576">
    <cfRule type="expression" dxfId="411" priority="84">
      <formula>$I$1&lt;18</formula>
    </cfRule>
  </conditionalFormatting>
  <conditionalFormatting sqref="AC1:AC1048576">
    <cfRule type="expression" dxfId="410" priority="83">
      <formula>$I$1&lt;19</formula>
    </cfRule>
  </conditionalFormatting>
  <conditionalFormatting sqref="AD1:AD1048576">
    <cfRule type="expression" dxfId="409" priority="82">
      <formula>$I$1&lt;20</formula>
    </cfRule>
  </conditionalFormatting>
  <conditionalFormatting sqref="AE1:AE1048576">
    <cfRule type="expression" dxfId="408" priority="81">
      <formula>$I$1&lt;21</formula>
    </cfRule>
  </conditionalFormatting>
  <conditionalFormatting sqref="AF1:AF1048576">
    <cfRule type="expression" dxfId="407" priority="80">
      <formula>$I$1&lt;22</formula>
    </cfRule>
  </conditionalFormatting>
  <conditionalFormatting sqref="AG1:AG1048576">
    <cfRule type="expression" dxfId="406" priority="79">
      <formula>$I$1&lt;23</formula>
    </cfRule>
  </conditionalFormatting>
  <conditionalFormatting sqref="AH1:AH1048576">
    <cfRule type="expression" dxfId="405" priority="78">
      <formula>$I$1&lt;24</formula>
    </cfRule>
  </conditionalFormatting>
  <conditionalFormatting sqref="AI1:AI1048576">
    <cfRule type="expression" dxfId="404" priority="77">
      <formula>$I$1&lt;25</formula>
    </cfRule>
  </conditionalFormatting>
  <conditionalFormatting sqref="AJ1:AJ1048576">
    <cfRule type="expression" dxfId="403" priority="76">
      <formula>$I$1&lt;26</formula>
    </cfRule>
  </conditionalFormatting>
  <conditionalFormatting sqref="AK1:AK1048576">
    <cfRule type="expression" dxfId="402" priority="75">
      <formula>$I$1&lt;27</formula>
    </cfRule>
  </conditionalFormatting>
  <conditionalFormatting sqref="AL1:AL1048576">
    <cfRule type="expression" dxfId="401" priority="74">
      <formula>$I$1&lt;28</formula>
    </cfRule>
  </conditionalFormatting>
  <conditionalFormatting sqref="AM1:AM1048576">
    <cfRule type="expression" dxfId="400" priority="73">
      <formula>$I$1&lt;29</formula>
    </cfRule>
  </conditionalFormatting>
  <conditionalFormatting sqref="AN1:AN1048576">
    <cfRule type="expression" dxfId="399" priority="72">
      <formula>$I$1&lt;30</formula>
    </cfRule>
  </conditionalFormatting>
  <conditionalFormatting sqref="AO1:AO1048576">
    <cfRule type="expression" dxfId="398" priority="71">
      <formula>$I$1&lt;31</formula>
    </cfRule>
  </conditionalFormatting>
  <conditionalFormatting sqref="AP1:AP1048576">
    <cfRule type="expression" dxfId="397" priority="70">
      <formula>$I$1&lt;32</formula>
    </cfRule>
  </conditionalFormatting>
  <conditionalFormatting sqref="AQ1:AQ1048576">
    <cfRule type="expression" dxfId="396" priority="69">
      <formula>$I$1&lt;33</formula>
    </cfRule>
  </conditionalFormatting>
  <conditionalFormatting sqref="AR1:AR1048576">
    <cfRule type="expression" dxfId="395" priority="68">
      <formula>$I$1&lt;34</formula>
    </cfRule>
  </conditionalFormatting>
  <conditionalFormatting sqref="AS1:AS1048576">
    <cfRule type="expression" dxfId="394" priority="67">
      <formula>$I$1&lt;35</formula>
    </cfRule>
  </conditionalFormatting>
  <conditionalFormatting sqref="AT1:AT1048576">
    <cfRule type="expression" dxfId="393" priority="66">
      <formula>$I$1&lt;36</formula>
    </cfRule>
  </conditionalFormatting>
  <conditionalFormatting sqref="AU1:AU1048576">
    <cfRule type="expression" dxfId="392" priority="65">
      <formula>$I$1&lt;37</formula>
    </cfRule>
  </conditionalFormatting>
  <conditionalFormatting sqref="AV1:AV1048576">
    <cfRule type="expression" dxfId="391" priority="64">
      <formula>$I$1&lt;38</formula>
    </cfRule>
  </conditionalFormatting>
  <conditionalFormatting sqref="AW1:AW1048576">
    <cfRule type="expression" dxfId="390" priority="63">
      <formula>$I$1&lt;39</formula>
    </cfRule>
  </conditionalFormatting>
  <conditionalFormatting sqref="AX1:AX1048576">
    <cfRule type="expression" dxfId="389" priority="62">
      <formula>$I$1&lt;40</formula>
    </cfRule>
  </conditionalFormatting>
  <conditionalFormatting sqref="AY1:AY1048576">
    <cfRule type="expression" dxfId="388" priority="61">
      <formula>$I$1&lt;41</formula>
    </cfRule>
  </conditionalFormatting>
  <conditionalFormatting sqref="AZ1:AZ1048576">
    <cfRule type="expression" dxfId="387" priority="60">
      <formula>$I$1&lt;42</formula>
    </cfRule>
  </conditionalFormatting>
  <conditionalFormatting sqref="BA1:BA1048576">
    <cfRule type="expression" dxfId="386" priority="59">
      <formula>$I$1&lt;43</formula>
    </cfRule>
  </conditionalFormatting>
  <conditionalFormatting sqref="BB1:BB1048576">
    <cfRule type="expression" dxfId="385" priority="58">
      <formula>$I$1&lt;44</formula>
    </cfRule>
  </conditionalFormatting>
  <conditionalFormatting sqref="BC1:BC1048576">
    <cfRule type="expression" dxfId="384" priority="57">
      <formula>$I$1&lt;45</formula>
    </cfRule>
  </conditionalFormatting>
  <conditionalFormatting sqref="BD1:BD1048576">
    <cfRule type="expression" dxfId="383" priority="56">
      <formula>$I$1&lt;46</formula>
    </cfRule>
  </conditionalFormatting>
  <conditionalFormatting sqref="BE1:BE1048576">
    <cfRule type="expression" dxfId="382" priority="55">
      <formula>$I$1&lt;47</formula>
    </cfRule>
  </conditionalFormatting>
  <conditionalFormatting sqref="BF1:BF1048576">
    <cfRule type="expression" dxfId="381" priority="54">
      <formula>$I$1&lt;48</formula>
    </cfRule>
  </conditionalFormatting>
  <conditionalFormatting sqref="BG1:BG1048576">
    <cfRule type="expression" dxfId="380" priority="53">
      <formula>$I$1&lt;49</formula>
    </cfRule>
  </conditionalFormatting>
  <conditionalFormatting sqref="BH1:BH1048576">
    <cfRule type="expression" dxfId="379" priority="52">
      <formula>$I$1&lt;50</formula>
    </cfRule>
  </conditionalFormatting>
  <conditionalFormatting sqref="BI1:BI1048576">
    <cfRule type="expression" dxfId="378" priority="51">
      <formula>$I$1&lt;51</formula>
    </cfRule>
  </conditionalFormatting>
  <conditionalFormatting sqref="BJ1:BJ1048576">
    <cfRule type="expression" dxfId="377" priority="50">
      <formula>$I$1&lt;52</formula>
    </cfRule>
  </conditionalFormatting>
  <conditionalFormatting sqref="BK1:BK1048576">
    <cfRule type="expression" dxfId="376" priority="49">
      <formula>$I$1&lt;53</formula>
    </cfRule>
  </conditionalFormatting>
  <conditionalFormatting sqref="BL1:BL1048576">
    <cfRule type="expression" dxfId="375" priority="48">
      <formula>$I$1&lt;54</formula>
    </cfRule>
  </conditionalFormatting>
  <conditionalFormatting sqref="BM1:BM1048576">
    <cfRule type="expression" dxfId="374" priority="47">
      <formula>$I$1&lt;55</formula>
    </cfRule>
  </conditionalFormatting>
  <conditionalFormatting sqref="BN1:BN1048576">
    <cfRule type="expression" dxfId="373" priority="46">
      <formula>$I$1&lt;56</formula>
    </cfRule>
  </conditionalFormatting>
  <conditionalFormatting sqref="BO1:BO1048576">
    <cfRule type="expression" dxfId="372" priority="45">
      <formula>$I$1&lt;57</formula>
    </cfRule>
  </conditionalFormatting>
  <conditionalFormatting sqref="BP1:BP1048576">
    <cfRule type="expression" dxfId="371" priority="44">
      <formula>$I$1&lt;58</formula>
    </cfRule>
  </conditionalFormatting>
  <conditionalFormatting sqref="BQ1:BQ1048576">
    <cfRule type="expression" dxfId="370" priority="43">
      <formula>$I$1&lt;59</formula>
    </cfRule>
  </conditionalFormatting>
  <conditionalFormatting sqref="BR1:BR1048576">
    <cfRule type="expression" dxfId="369" priority="42">
      <formula>$I$1&lt;60</formula>
    </cfRule>
  </conditionalFormatting>
  <conditionalFormatting sqref="BS1:BS1048576">
    <cfRule type="expression" dxfId="368" priority="41">
      <formula>$I$1&lt;61</formula>
    </cfRule>
  </conditionalFormatting>
  <conditionalFormatting sqref="BT1:BT1048576">
    <cfRule type="expression" dxfId="367" priority="40">
      <formula>$I$1&lt;62</formula>
    </cfRule>
  </conditionalFormatting>
  <conditionalFormatting sqref="BU1:BU1048576">
    <cfRule type="expression" dxfId="366" priority="39">
      <formula>$I$1&lt;63</formula>
    </cfRule>
  </conditionalFormatting>
  <conditionalFormatting sqref="BV1:BV1048576">
    <cfRule type="expression" dxfId="365" priority="38">
      <formula>$I$1&lt;64</formula>
    </cfRule>
  </conditionalFormatting>
  <conditionalFormatting sqref="BW1:BW1048576">
    <cfRule type="expression" dxfId="364" priority="37">
      <formula>$I$1&lt;65</formula>
    </cfRule>
  </conditionalFormatting>
  <conditionalFormatting sqref="BX1:BX1048576">
    <cfRule type="expression" dxfId="363" priority="36">
      <formula>$I$1&lt;66</formula>
    </cfRule>
  </conditionalFormatting>
  <conditionalFormatting sqref="BY1:BY1048576">
    <cfRule type="expression" dxfId="362" priority="35">
      <formula>$I$1&lt;67</formula>
    </cfRule>
  </conditionalFormatting>
  <conditionalFormatting sqref="BZ1:BZ1048576">
    <cfRule type="expression" dxfId="361" priority="34">
      <formula>$I$1&lt;68</formula>
    </cfRule>
  </conditionalFormatting>
  <conditionalFormatting sqref="CA1:CA1048576">
    <cfRule type="expression" dxfId="360" priority="33">
      <formula>$I$1&lt;69</formula>
    </cfRule>
  </conditionalFormatting>
  <conditionalFormatting sqref="CB1:CB1048576">
    <cfRule type="expression" dxfId="359" priority="32">
      <formula>$I$1&lt;70</formula>
    </cfRule>
  </conditionalFormatting>
  <conditionalFormatting sqref="CC1:CC1048576">
    <cfRule type="expression" dxfId="358" priority="31">
      <formula>$I$1&lt;71</formula>
    </cfRule>
  </conditionalFormatting>
  <conditionalFormatting sqref="CD1:CD1048576">
    <cfRule type="expression" dxfId="357" priority="30">
      <formula>$I$1&lt;72</formula>
    </cfRule>
  </conditionalFormatting>
  <conditionalFormatting sqref="CE1:CE1048576">
    <cfRule type="expression" dxfId="356" priority="29">
      <formula>$I$1&lt;73</formula>
    </cfRule>
  </conditionalFormatting>
  <conditionalFormatting sqref="CF1:CF1048576">
    <cfRule type="expression" dxfId="355" priority="28">
      <formula>$I$1&lt;74</formula>
    </cfRule>
  </conditionalFormatting>
  <conditionalFormatting sqref="CG1:CG1048576">
    <cfRule type="expression" dxfId="354" priority="27">
      <formula>$I$1&lt;75</formula>
    </cfRule>
  </conditionalFormatting>
  <conditionalFormatting sqref="CH1:CH1048576">
    <cfRule type="expression" dxfId="353" priority="26">
      <formula>$I$1&lt;76</formula>
    </cfRule>
  </conditionalFormatting>
  <conditionalFormatting sqref="CI1:CI1048576">
    <cfRule type="expression" dxfId="352" priority="25">
      <formula>$I$1&lt;77</formula>
    </cfRule>
  </conditionalFormatting>
  <conditionalFormatting sqref="CJ1:CJ1048576">
    <cfRule type="expression" dxfId="351" priority="24">
      <formula>$I$1&lt;78</formula>
    </cfRule>
  </conditionalFormatting>
  <conditionalFormatting sqref="CK1:CK1048576">
    <cfRule type="expression" dxfId="350" priority="23">
      <formula>$I$1&lt;79</formula>
    </cfRule>
  </conditionalFormatting>
  <conditionalFormatting sqref="CL1:CL1048576">
    <cfRule type="expression" dxfId="349" priority="22">
      <formula>$I$1&lt;80</formula>
    </cfRule>
  </conditionalFormatting>
  <conditionalFormatting sqref="CM1:CM1048576">
    <cfRule type="expression" dxfId="348" priority="21">
      <formula>$I$1&lt;81</formula>
    </cfRule>
  </conditionalFormatting>
  <conditionalFormatting sqref="CN1:CN1048576">
    <cfRule type="expression" dxfId="347" priority="20">
      <formula>$I$1&lt;82</formula>
    </cfRule>
  </conditionalFormatting>
  <conditionalFormatting sqref="CO1:CO1048576">
    <cfRule type="expression" dxfId="346" priority="19">
      <formula>$I$1&lt;83</formula>
    </cfRule>
  </conditionalFormatting>
  <conditionalFormatting sqref="CP1:CP1048576">
    <cfRule type="expression" dxfId="345" priority="18">
      <formula>$I$1&lt;84</formula>
    </cfRule>
  </conditionalFormatting>
  <conditionalFormatting sqref="CQ1:CQ1048576">
    <cfRule type="expression" dxfId="344" priority="17">
      <formula>$I$1&lt;85</formula>
    </cfRule>
  </conditionalFormatting>
  <conditionalFormatting sqref="CR1:CR1048576">
    <cfRule type="expression" dxfId="343" priority="16">
      <formula>$I$1&lt;86</formula>
    </cfRule>
  </conditionalFormatting>
  <conditionalFormatting sqref="CS1:CS1048576">
    <cfRule type="expression" dxfId="342" priority="15">
      <formula>$I$1&lt;87</formula>
    </cfRule>
  </conditionalFormatting>
  <conditionalFormatting sqref="CT1:CT1048576">
    <cfRule type="expression" dxfId="341" priority="14">
      <formula>$I$1&lt;88</formula>
    </cfRule>
  </conditionalFormatting>
  <conditionalFormatting sqref="CU1:CU1048576">
    <cfRule type="expression" dxfId="340" priority="13">
      <formula>$I$1&lt;89</formula>
    </cfRule>
  </conditionalFormatting>
  <conditionalFormatting sqref="CV1:CV1048576">
    <cfRule type="expression" dxfId="339" priority="12">
      <formula>$I$1&lt;90</formula>
    </cfRule>
  </conditionalFormatting>
  <conditionalFormatting sqref="CW1:CW1048576">
    <cfRule type="expression" dxfId="338" priority="11">
      <formula>$I$1&lt;91</formula>
    </cfRule>
  </conditionalFormatting>
  <conditionalFormatting sqref="CX1:CX1048576">
    <cfRule type="expression" dxfId="337" priority="10">
      <formula>$I$1&lt;92</formula>
    </cfRule>
  </conditionalFormatting>
  <conditionalFormatting sqref="CY1:CY1048576">
    <cfRule type="expression" dxfId="336" priority="9">
      <formula>$I$1&lt;93</formula>
    </cfRule>
  </conditionalFormatting>
  <conditionalFormatting sqref="CZ1:CZ1048576">
    <cfRule type="expression" dxfId="335" priority="8">
      <formula>$I$1&lt;94</formula>
    </cfRule>
  </conditionalFormatting>
  <conditionalFormatting sqref="DA1:DA1048576">
    <cfRule type="expression" dxfId="334" priority="7">
      <formula>$I$1&lt;95</formula>
    </cfRule>
  </conditionalFormatting>
  <conditionalFormatting sqref="DB1:DB1048576">
    <cfRule type="expression" dxfId="333" priority="6">
      <formula>$I$1&lt;96</formula>
    </cfRule>
  </conditionalFormatting>
  <conditionalFormatting sqref="DC1:DC1048576">
    <cfRule type="expression" dxfId="332" priority="5">
      <formula>$I$1&lt;97</formula>
    </cfRule>
  </conditionalFormatting>
  <conditionalFormatting sqref="DD1:DD1048576">
    <cfRule type="expression" dxfId="331" priority="4">
      <formula>$I$1&lt;98</formula>
    </cfRule>
  </conditionalFormatting>
  <conditionalFormatting sqref="DE1:DE1048576">
    <cfRule type="expression" dxfId="330" priority="3">
      <formula>$I$1&lt;99</formula>
    </cfRule>
  </conditionalFormatting>
  <conditionalFormatting sqref="DF1:DF1048576">
    <cfRule type="expression" dxfId="329" priority="2">
      <formula>$I$1&lt;100</formula>
    </cfRule>
  </conditionalFormatting>
  <dataValidations count="10">
    <dataValidation type="list" allowBlank="1" showInputMessage="1" showErrorMessage="1" sqref="I32:I33">
      <formula1>$F$29:$F$29</formula1>
    </dataValidation>
    <dataValidation type="list" allowBlank="1" showInputMessage="1" showErrorMessage="1" promptTitle="Select one of the values" sqref="K43:DF43">
      <formula1>$F$42:$F$44</formula1>
    </dataValidation>
    <dataValidation type="list" allowBlank="1" showInputMessage="1" showErrorMessage="1" sqref="I18 K15:DF15">
      <formula1>$F$14:$F$18</formula1>
    </dataValidation>
    <dataValidation type="list" allowBlank="1" showInputMessage="1" showErrorMessage="1" sqref="K9:DF9">
      <formula1>$F$8:$F$11</formula1>
    </dataValidation>
    <dataValidation type="list" allowBlank="1" showInputMessage="1" showErrorMessage="1" sqref="K49:DF49">
      <formula1>$F$48:$F$50</formula1>
    </dataValidation>
    <dataValidation type="list" allowBlank="1" showInputMessage="1" showErrorMessage="1" sqref="K22:DF22">
      <formula1>$E$104:$E$115</formula1>
    </dataValidation>
    <dataValidation type="list" allowBlank="1" showInputMessage="1" showErrorMessage="1" sqref="K25:DF25">
      <formula1>$I$104:$I$115</formula1>
    </dataValidation>
    <dataValidation type="list" allowBlank="1" showInputMessage="1" showErrorMessage="1" sqref="K28:DF28">
      <formula1>$P$103:$P$114</formula1>
    </dataValidation>
    <dataValidation type="list" allowBlank="1" showInputMessage="1" showErrorMessage="1" promptTitle="Select one of the values" sqref="K39:DF39">
      <formula1>$F$38:$F$40</formula1>
    </dataValidation>
    <dataValidation type="list" allowBlank="1" showInputMessage="1" showErrorMessage="1" sqref="K59:DF59">
      <formula1>$F$58:$F$61</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id="rId1"/>
  <rowBreaks count="2" manualBreakCount="2">
    <brk id="34" max="8" man="1"/>
    <brk id="61" max="16383" man="1"/>
  </rowBreaks>
  <ignoredErrors>
    <ignoredError sqref="L23 G85 D12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DF115"/>
  <sheetViews>
    <sheetView zoomScale="80" zoomScaleNormal="80" zoomScalePageLayoutView="80" workbookViewId="0">
      <pane ySplit="4" topLeftCell="A5" activePane="bottomLeft" state="frozen"/>
      <selection pane="bottomLeft" activeCell="K65" sqref="K65"/>
    </sheetView>
  </sheetViews>
  <sheetFormatPr baseColWidth="10" defaultColWidth="10.83203125" defaultRowHeight="16" x14ac:dyDescent="0.2"/>
  <cols>
    <col min="1" max="1" width="3.1640625" style="59" customWidth="1"/>
    <col min="2" max="2" width="8.1640625" style="59" customWidth="1"/>
    <col min="3" max="3" width="31.5" style="59" customWidth="1"/>
    <col min="4" max="4" width="7.83203125" style="59" customWidth="1"/>
    <col min="5" max="5" width="78.6640625" style="59" customWidth="1"/>
    <col min="6" max="6" width="23" style="59" customWidth="1"/>
    <col min="7" max="7" width="0.1640625" style="59" customWidth="1"/>
    <col min="8" max="8" width="0.1640625" style="145" customWidth="1"/>
    <col min="9" max="9" width="13.1640625" style="59" customWidth="1"/>
    <col min="10" max="10" width="3.1640625" style="59" customWidth="1"/>
    <col min="11" max="11" width="10.83203125" style="59" customWidth="1"/>
    <col min="12" max="13" width="10" style="59" customWidth="1"/>
    <col min="14" max="14" width="10.6640625" style="59" customWidth="1"/>
    <col min="15" max="20" width="10.83203125" style="59" customWidth="1"/>
    <col min="21" max="110" width="12" style="59" customWidth="1"/>
    <col min="111" max="16384" width="10.83203125" style="59"/>
  </cols>
  <sheetData>
    <row r="1" spans="1:110" ht="18" customHeight="1" x14ac:dyDescent="0.2">
      <c r="A1" s="57"/>
      <c r="B1" s="57"/>
      <c r="C1" s="57"/>
      <c r="D1" s="57"/>
      <c r="E1" s="57"/>
      <c r="F1" s="57"/>
      <c r="G1" s="57"/>
      <c r="H1" s="144"/>
      <c r="I1" s="144" t="str">
        <f>Home!C17</f>
        <v>Select here</v>
      </c>
      <c r="J1" s="57"/>
    </row>
    <row r="2" spans="1:110" ht="34" customHeight="1" x14ac:dyDescent="0.2">
      <c r="A2" s="57"/>
      <c r="B2" s="524"/>
      <c r="C2" s="706" t="s">
        <v>726</v>
      </c>
      <c r="D2" s="706"/>
      <c r="E2" s="706"/>
      <c r="F2" s="524"/>
      <c r="G2" s="57"/>
      <c r="H2" s="144"/>
      <c r="I2" s="57"/>
      <c r="J2" s="57"/>
    </row>
    <row r="3" spans="1:110" ht="34" customHeight="1" thickBot="1" x14ac:dyDescent="0.25">
      <c r="A3" s="57"/>
      <c r="B3" s="57"/>
      <c r="C3" s="57"/>
      <c r="D3" s="57"/>
      <c r="E3" s="57"/>
      <c r="F3" s="57"/>
      <c r="G3" s="57"/>
      <c r="H3" s="144"/>
      <c r="I3" s="57"/>
      <c r="J3" s="57"/>
    </row>
    <row r="4" spans="1:110" ht="27" customHeight="1" thickBot="1" x14ac:dyDescent="0.25">
      <c r="A4" s="57"/>
      <c r="B4" s="403" t="s">
        <v>117</v>
      </c>
      <c r="C4" s="681" t="s">
        <v>729</v>
      </c>
      <c r="D4" s="681"/>
      <c r="E4" s="681"/>
      <c r="F4" s="525"/>
      <c r="G4" s="245"/>
      <c r="H4" s="214"/>
      <c r="I4" s="60"/>
      <c r="J4" s="182"/>
      <c r="K4" s="260" t="str">
        <f>Home!M23</f>
        <v>UNIT 1</v>
      </c>
      <c r="L4" s="260" t="str">
        <f>Home!N23</f>
        <v>UNIT 2</v>
      </c>
      <c r="M4" s="260" t="str">
        <f>Home!O23</f>
        <v>UNIT 3</v>
      </c>
      <c r="N4" s="260" t="str">
        <f>Home!P23</f>
        <v>UNIT 4</v>
      </c>
      <c r="O4" s="260" t="str">
        <f>Home!Q23</f>
        <v>UNIT 5</v>
      </c>
      <c r="P4" s="260" t="str">
        <f>Home!R23</f>
        <v>UNIT 6</v>
      </c>
      <c r="Q4" s="260" t="str">
        <f>Home!S23</f>
        <v>UNIT 7</v>
      </c>
      <c r="R4" s="260" t="str">
        <f>Home!T23</f>
        <v>UNIT 8</v>
      </c>
      <c r="S4" s="260" t="str">
        <f>Home!U23</f>
        <v>UNIT 9</v>
      </c>
      <c r="T4" s="260" t="str">
        <f>Home!V23</f>
        <v>UNIT 10</v>
      </c>
      <c r="U4" s="260" t="str">
        <f>Home!W23</f>
        <v>UNIT 11</v>
      </c>
      <c r="V4" s="260" t="str">
        <f>Home!X23</f>
        <v>UNIT 12</v>
      </c>
      <c r="W4" s="260" t="str">
        <f>Home!Y23</f>
        <v>UNIT 13</v>
      </c>
      <c r="X4" s="260" t="str">
        <f>Home!Z23</f>
        <v>UNIT 14</v>
      </c>
      <c r="Y4" s="260" t="str">
        <f>Home!AA23</f>
        <v>UNIT 15</v>
      </c>
      <c r="Z4" s="260" t="str">
        <f>Home!AB23</f>
        <v>UNIT 16</v>
      </c>
      <c r="AA4" s="260" t="str">
        <f>Home!AC23</f>
        <v>UNIT 17</v>
      </c>
      <c r="AB4" s="260" t="str">
        <f>Home!AD23</f>
        <v>UNIT 18</v>
      </c>
      <c r="AC4" s="260" t="str">
        <f>Home!AE23</f>
        <v>UNIT 19</v>
      </c>
      <c r="AD4" s="260" t="str">
        <f>Home!AF23</f>
        <v>UNIT 20</v>
      </c>
      <c r="AE4" s="260" t="str">
        <f>Home!AG23</f>
        <v>UNIT 21</v>
      </c>
      <c r="AF4" s="260" t="str">
        <f>Home!AH23</f>
        <v>UNIT 22</v>
      </c>
      <c r="AG4" s="260" t="str">
        <f>Home!AI23</f>
        <v>UNIT 23</v>
      </c>
      <c r="AH4" s="260" t="str">
        <f>Home!AJ23</f>
        <v>UNIT 24</v>
      </c>
      <c r="AI4" s="260" t="str">
        <f>Home!AK23</f>
        <v>UNIT 25</v>
      </c>
      <c r="AJ4" s="260" t="str">
        <f>Home!AL23</f>
        <v>UNIT 26</v>
      </c>
      <c r="AK4" s="260" t="str">
        <f>Home!AM23</f>
        <v>UNIT 27</v>
      </c>
      <c r="AL4" s="260" t="str">
        <f>Home!AN23</f>
        <v>UNIT 28</v>
      </c>
      <c r="AM4" s="260" t="str">
        <f>Home!AO23</f>
        <v>UNIT 29</v>
      </c>
      <c r="AN4" s="260" t="str">
        <f>Home!AP23</f>
        <v>UNIT 30</v>
      </c>
      <c r="AO4" s="260" t="str">
        <f>Home!AQ23</f>
        <v>UNIT 31</v>
      </c>
      <c r="AP4" s="260" t="str">
        <f>Home!AR23</f>
        <v>UNIT 32</v>
      </c>
      <c r="AQ4" s="260" t="str">
        <f>Home!AS23</f>
        <v>UNIT 33</v>
      </c>
      <c r="AR4" s="260" t="str">
        <f>Home!AT23</f>
        <v>UNIT 34</v>
      </c>
      <c r="AS4" s="260" t="str">
        <f>Home!AU23</f>
        <v>UNIT 35</v>
      </c>
      <c r="AT4" s="260" t="str">
        <f>Home!AV23</f>
        <v>UNIT 36</v>
      </c>
      <c r="AU4" s="260" t="str">
        <f>Home!AW23</f>
        <v>UNIT 37</v>
      </c>
      <c r="AV4" s="260" t="str">
        <f>Home!AX23</f>
        <v>UNIT 38</v>
      </c>
      <c r="AW4" s="260" t="str">
        <f>Home!AY23</f>
        <v>UNIT 39</v>
      </c>
      <c r="AX4" s="260" t="str">
        <f>Home!AZ23</f>
        <v>UNIT 40</v>
      </c>
      <c r="AY4" s="260" t="str">
        <f>Home!BA23</f>
        <v>UNIT 41</v>
      </c>
      <c r="AZ4" s="260" t="str">
        <f>Home!BB23</f>
        <v>UNIT 42</v>
      </c>
      <c r="BA4" s="260" t="str">
        <f>Home!BC23</f>
        <v>UNIT 43</v>
      </c>
      <c r="BB4" s="260" t="str">
        <f>Home!BD23</f>
        <v>UNIT 44</v>
      </c>
      <c r="BC4" s="260" t="str">
        <f>Home!BE23</f>
        <v>UNIT 45</v>
      </c>
      <c r="BD4" s="260" t="str">
        <f>Home!BF23</f>
        <v>UNIT 46</v>
      </c>
      <c r="BE4" s="260" t="str">
        <f>Home!BG23</f>
        <v>UNIT 47</v>
      </c>
      <c r="BF4" s="260" t="str">
        <f>Home!BH23</f>
        <v>UNIT 48</v>
      </c>
      <c r="BG4" s="260" t="str">
        <f>Home!BI23</f>
        <v>UNIT 49</v>
      </c>
      <c r="BH4" s="260" t="str">
        <f>Home!BJ23</f>
        <v>UNIT 50</v>
      </c>
      <c r="BI4" s="260" t="str">
        <f>Home!BK23</f>
        <v>UNIT 51</v>
      </c>
      <c r="BJ4" s="260" t="str">
        <f>Home!BL23</f>
        <v>UNIT 52</v>
      </c>
      <c r="BK4" s="260" t="str">
        <f>Home!BM23</f>
        <v>UNIT 53</v>
      </c>
      <c r="BL4" s="260" t="str">
        <f>Home!BN23</f>
        <v>UNIT 54</v>
      </c>
      <c r="BM4" s="260" t="str">
        <f>Home!BO23</f>
        <v>UNIT 55</v>
      </c>
      <c r="BN4" s="260" t="str">
        <f>Home!BP23</f>
        <v>UNIT 56</v>
      </c>
      <c r="BO4" s="260" t="str">
        <f>Home!BQ23</f>
        <v>UNIT 57</v>
      </c>
      <c r="BP4" s="260" t="str">
        <f>Home!BR23</f>
        <v>UNIT 58</v>
      </c>
      <c r="BQ4" s="260" t="str">
        <f>Home!BS23</f>
        <v>UNIT 59</v>
      </c>
      <c r="BR4" s="260" t="str">
        <f>Home!BT23</f>
        <v>UNIT 60</v>
      </c>
      <c r="BS4" s="260" t="str">
        <f>Home!BU23</f>
        <v>UNIT 61</v>
      </c>
      <c r="BT4" s="260" t="str">
        <f>Home!BV23</f>
        <v>UNIT 62</v>
      </c>
      <c r="BU4" s="260" t="str">
        <f>Home!BW23</f>
        <v>UNIT 63</v>
      </c>
      <c r="BV4" s="260" t="str">
        <f>Home!BX23</f>
        <v>UNIT 64</v>
      </c>
      <c r="BW4" s="260" t="str">
        <f>Home!BY23</f>
        <v>UNIT 65</v>
      </c>
      <c r="BX4" s="260" t="str">
        <f>Home!BZ23</f>
        <v>UNIT 66</v>
      </c>
      <c r="BY4" s="260" t="str">
        <f>Home!CA23</f>
        <v>UNIT 67</v>
      </c>
      <c r="BZ4" s="260" t="str">
        <f>Home!CB23</f>
        <v>UNIT 68</v>
      </c>
      <c r="CA4" s="260" t="str">
        <f>Home!CC23</f>
        <v>UNIT 69</v>
      </c>
      <c r="CB4" s="260" t="str">
        <f>Home!CD23</f>
        <v>UNIT 70</v>
      </c>
      <c r="CC4" s="260" t="str">
        <f>Home!CE23</f>
        <v>UNIT 71</v>
      </c>
      <c r="CD4" s="260" t="str">
        <f>Home!CF23</f>
        <v>UNIT 72</v>
      </c>
      <c r="CE4" s="260" t="str">
        <f>Home!CG23</f>
        <v>UNIT 73</v>
      </c>
      <c r="CF4" s="260" t="str">
        <f>Home!CH23</f>
        <v>UNIT 74</v>
      </c>
      <c r="CG4" s="260" t="str">
        <f>Home!CI23</f>
        <v>UNIT 75</v>
      </c>
      <c r="CH4" s="260" t="str">
        <f>Home!CJ23</f>
        <v>UNIT 76</v>
      </c>
      <c r="CI4" s="260" t="str">
        <f>Home!CK23</f>
        <v>UNIT 77</v>
      </c>
      <c r="CJ4" s="260" t="str">
        <f>Home!CL23</f>
        <v>UNIT 78</v>
      </c>
      <c r="CK4" s="260" t="str">
        <f>Home!CM23</f>
        <v>UNIT 79</v>
      </c>
      <c r="CL4" s="260" t="str">
        <f>Home!CN23</f>
        <v>UNIT 80</v>
      </c>
      <c r="CM4" s="260" t="str">
        <f>Home!CO23</f>
        <v>UNIT 81</v>
      </c>
      <c r="CN4" s="260" t="str">
        <f>Home!CP23</f>
        <v>UNIT 82</v>
      </c>
      <c r="CO4" s="260" t="str">
        <f>Home!CQ23</f>
        <v>UNIT 83</v>
      </c>
      <c r="CP4" s="260" t="str">
        <f>Home!CR23</f>
        <v>UNIT 84</v>
      </c>
      <c r="CQ4" s="260" t="str">
        <f>Home!CS23</f>
        <v>UNIT 85</v>
      </c>
      <c r="CR4" s="260" t="str">
        <f>Home!CT23</f>
        <v>UNIT 86</v>
      </c>
      <c r="CS4" s="260" t="str">
        <f>Home!CU23</f>
        <v>UNIT 87</v>
      </c>
      <c r="CT4" s="260" t="str">
        <f>Home!CV23</f>
        <v>UNIT 88</v>
      </c>
      <c r="CU4" s="260" t="str">
        <f>Home!CW23</f>
        <v>UNIT 89</v>
      </c>
      <c r="CV4" s="260" t="str">
        <f>Home!CX23</f>
        <v>UNIT 90</v>
      </c>
      <c r="CW4" s="260" t="str">
        <f>Home!CY23</f>
        <v>UNIT 91</v>
      </c>
      <c r="CX4" s="260" t="str">
        <f>Home!CZ23</f>
        <v>UNIT 92</v>
      </c>
      <c r="CY4" s="260" t="str">
        <f>Home!DA23</f>
        <v>UNIT 93</v>
      </c>
      <c r="CZ4" s="260" t="str">
        <f>Home!DB23</f>
        <v>UNIT 94</v>
      </c>
      <c r="DA4" s="260" t="str">
        <f>Home!DC23</f>
        <v>UNIT 95</v>
      </c>
      <c r="DB4" s="260" t="str">
        <f>Home!DD23</f>
        <v>UNIT 96</v>
      </c>
      <c r="DC4" s="260" t="str">
        <f>Home!DE23</f>
        <v>UNIT 97</v>
      </c>
      <c r="DD4" s="260" t="str">
        <f>Home!DF23</f>
        <v>UNIT 98</v>
      </c>
      <c r="DE4" s="260" t="str">
        <f>Home!DG23</f>
        <v>UNIT 99</v>
      </c>
      <c r="DF4" s="260" t="str">
        <f>Home!DH23</f>
        <v>UNIT 100</v>
      </c>
    </row>
    <row r="5" spans="1:110" ht="18" customHeight="1" x14ac:dyDescent="0.2">
      <c r="A5" s="57"/>
      <c r="B5" s="57"/>
      <c r="C5" s="57"/>
      <c r="D5" s="57"/>
      <c r="E5" s="78"/>
      <c r="F5" s="57"/>
      <c r="G5" s="57"/>
      <c r="H5" s="144"/>
      <c r="I5" s="60"/>
      <c r="J5" s="60"/>
      <c r="M5" s="110"/>
      <c r="N5" s="85"/>
      <c r="O5" s="110"/>
      <c r="Q5" s="110"/>
      <c r="S5" s="85"/>
      <c r="T5" s="110"/>
      <c r="W5" s="110"/>
      <c r="X5" s="85"/>
      <c r="Y5" s="110"/>
      <c r="AA5" s="110"/>
      <c r="AC5" s="85"/>
      <c r="AD5" s="110"/>
      <c r="AG5" s="110"/>
      <c r="AH5" s="85"/>
      <c r="AI5" s="110"/>
      <c r="AK5" s="110"/>
      <c r="AM5" s="85"/>
      <c r="AN5" s="110"/>
      <c r="AQ5" s="110"/>
      <c r="AR5" s="85"/>
      <c r="AS5" s="110"/>
      <c r="AU5" s="110"/>
      <c r="AW5" s="85"/>
      <c r="AX5" s="110"/>
      <c r="BA5" s="110"/>
      <c r="BB5" s="85"/>
      <c r="BC5" s="110"/>
      <c r="BE5" s="110"/>
      <c r="BG5" s="85"/>
      <c r="BH5" s="110"/>
      <c r="BK5" s="110"/>
      <c r="BL5" s="85"/>
      <c r="BM5" s="110"/>
      <c r="BO5" s="110"/>
      <c r="BQ5" s="85"/>
      <c r="BR5" s="110"/>
      <c r="BU5" s="110"/>
      <c r="BV5" s="85"/>
      <c r="BW5" s="110"/>
      <c r="BY5" s="110"/>
      <c r="CA5" s="85"/>
      <c r="CB5" s="110"/>
      <c r="CE5" s="110"/>
      <c r="CF5" s="85"/>
      <c r="CG5" s="110"/>
      <c r="CI5" s="110"/>
      <c r="CK5" s="85"/>
      <c r="CL5" s="110"/>
      <c r="CO5" s="110"/>
      <c r="CP5" s="85"/>
      <c r="CQ5" s="110"/>
      <c r="CS5" s="110"/>
      <c r="CU5" s="85"/>
      <c r="CV5" s="110"/>
      <c r="CY5" s="110"/>
      <c r="CZ5" s="85"/>
      <c r="DA5" s="110"/>
      <c r="DC5" s="110"/>
      <c r="DE5" s="85"/>
      <c r="DF5" s="110"/>
    </row>
    <row r="6" spans="1:110" ht="27" customHeight="1" x14ac:dyDescent="0.2">
      <c r="A6" s="57"/>
      <c r="B6" s="423" t="str">
        <f>Weighting!C42</f>
        <v>EC 1.0</v>
      </c>
      <c r="C6" s="705" t="s">
        <v>388</v>
      </c>
      <c r="D6" s="705"/>
      <c r="E6" s="705"/>
      <c r="F6" s="461" t="s">
        <v>246</v>
      </c>
      <c r="G6" s="57"/>
      <c r="H6" s="137">
        <f>H10*$G$69</f>
        <v>0</v>
      </c>
      <c r="I6" s="443" t="s">
        <v>259</v>
      </c>
      <c r="J6" s="60"/>
      <c r="K6" s="727" t="s">
        <v>417</v>
      </c>
      <c r="L6" s="727"/>
      <c r="M6" s="727"/>
      <c r="N6" s="727"/>
      <c r="O6" s="727"/>
      <c r="P6" s="727"/>
      <c r="Q6" s="727"/>
      <c r="R6" s="727"/>
      <c r="S6" s="727"/>
      <c r="T6" s="727"/>
      <c r="U6" s="727" t="s">
        <v>417</v>
      </c>
      <c r="V6" s="727"/>
      <c r="W6" s="727"/>
      <c r="X6" s="727"/>
      <c r="Y6" s="727"/>
      <c r="Z6" s="727"/>
      <c r="AA6" s="727"/>
      <c r="AB6" s="727"/>
      <c r="AC6" s="727"/>
      <c r="AD6" s="727"/>
      <c r="AE6" s="727" t="s">
        <v>417</v>
      </c>
      <c r="AF6" s="727"/>
      <c r="AG6" s="727"/>
      <c r="AH6" s="727"/>
      <c r="AI6" s="727"/>
      <c r="AJ6" s="727"/>
      <c r="AK6" s="727"/>
      <c r="AL6" s="727"/>
      <c r="AM6" s="727"/>
      <c r="AN6" s="727"/>
      <c r="AO6" s="727" t="s">
        <v>417</v>
      </c>
      <c r="AP6" s="727"/>
      <c r="AQ6" s="727"/>
      <c r="AR6" s="727"/>
      <c r="AS6" s="727"/>
      <c r="AT6" s="727"/>
      <c r="AU6" s="727"/>
      <c r="AV6" s="727"/>
      <c r="AW6" s="727"/>
      <c r="AX6" s="727"/>
      <c r="AY6" s="727" t="s">
        <v>417</v>
      </c>
      <c r="AZ6" s="727"/>
      <c r="BA6" s="727"/>
      <c r="BB6" s="727"/>
      <c r="BC6" s="727"/>
      <c r="BD6" s="727"/>
      <c r="BE6" s="727"/>
      <c r="BF6" s="727"/>
      <c r="BG6" s="727"/>
      <c r="BH6" s="727"/>
      <c r="BI6" s="727" t="s">
        <v>417</v>
      </c>
      <c r="BJ6" s="727"/>
      <c r="BK6" s="727"/>
      <c r="BL6" s="727"/>
      <c r="BM6" s="727"/>
      <c r="BN6" s="727"/>
      <c r="BO6" s="727"/>
      <c r="BP6" s="727"/>
      <c r="BQ6" s="727"/>
      <c r="BR6" s="727"/>
      <c r="BS6" s="727" t="s">
        <v>417</v>
      </c>
      <c r="BT6" s="727"/>
      <c r="BU6" s="727"/>
      <c r="BV6" s="727"/>
      <c r="BW6" s="727"/>
      <c r="BX6" s="727"/>
      <c r="BY6" s="727"/>
      <c r="BZ6" s="727"/>
      <c r="CA6" s="727"/>
      <c r="CB6" s="727"/>
      <c r="CC6" s="727" t="s">
        <v>417</v>
      </c>
      <c r="CD6" s="727"/>
      <c r="CE6" s="727"/>
      <c r="CF6" s="727"/>
      <c r="CG6" s="727"/>
      <c r="CH6" s="727"/>
      <c r="CI6" s="727"/>
      <c r="CJ6" s="727"/>
      <c r="CK6" s="727"/>
      <c r="CL6" s="727"/>
      <c r="CM6" s="727" t="s">
        <v>417</v>
      </c>
      <c r="CN6" s="727"/>
      <c r="CO6" s="727"/>
      <c r="CP6" s="727"/>
      <c r="CQ6" s="727"/>
      <c r="CR6" s="727"/>
      <c r="CS6" s="727"/>
      <c r="CT6" s="727"/>
      <c r="CU6" s="727"/>
      <c r="CV6" s="727"/>
      <c r="CW6" s="727" t="s">
        <v>417</v>
      </c>
      <c r="CX6" s="727"/>
      <c r="CY6" s="727"/>
      <c r="CZ6" s="727"/>
      <c r="DA6" s="727"/>
      <c r="DB6" s="727"/>
      <c r="DC6" s="727"/>
      <c r="DD6" s="727"/>
      <c r="DE6" s="727"/>
      <c r="DF6" s="727"/>
    </row>
    <row r="7" spans="1:110" ht="30" hidden="1" customHeight="1" thickBot="1" x14ac:dyDescent="0.2">
      <c r="A7" s="57"/>
      <c r="B7" s="63"/>
      <c r="C7" s="389"/>
      <c r="D7" s="741" t="s">
        <v>418</v>
      </c>
      <c r="E7" s="741"/>
      <c r="F7" s="462">
        <f>IFERROR(AVERAGEIF(K7:DF7,"&lt;&gt;0"),0)</f>
        <v>0</v>
      </c>
      <c r="G7" s="57"/>
      <c r="H7" s="137"/>
      <c r="I7" s="242">
        <f>IFERROR(AVERAGEIF(K8:DF8,"&lt;&gt;0"),0)</f>
        <v>0</v>
      </c>
      <c r="J7" s="60"/>
      <c r="K7" s="627">
        <v>0</v>
      </c>
      <c r="L7" s="627">
        <v>0</v>
      </c>
      <c r="M7" s="627">
        <v>0</v>
      </c>
      <c r="N7" s="627">
        <v>0</v>
      </c>
      <c r="O7" s="627">
        <v>0</v>
      </c>
      <c r="P7" s="627">
        <v>0</v>
      </c>
      <c r="Q7" s="627">
        <v>0</v>
      </c>
      <c r="R7" s="627">
        <v>0</v>
      </c>
      <c r="S7" s="627">
        <v>0</v>
      </c>
      <c r="T7" s="627">
        <v>0</v>
      </c>
      <c r="U7" s="627">
        <v>0</v>
      </c>
      <c r="V7" s="627">
        <v>0</v>
      </c>
      <c r="W7" s="627">
        <v>0</v>
      </c>
      <c r="X7" s="627">
        <v>0</v>
      </c>
      <c r="Y7" s="627">
        <v>0</v>
      </c>
      <c r="Z7" s="627">
        <v>0</v>
      </c>
      <c r="AA7" s="627">
        <v>0</v>
      </c>
      <c r="AB7" s="627">
        <v>0</v>
      </c>
      <c r="AC7" s="627">
        <v>0</v>
      </c>
      <c r="AD7" s="627">
        <v>0</v>
      </c>
      <c r="AE7" s="627">
        <v>0</v>
      </c>
      <c r="AF7" s="627">
        <v>0</v>
      </c>
      <c r="AG7" s="627">
        <v>0</v>
      </c>
      <c r="AH7" s="627">
        <v>0</v>
      </c>
      <c r="AI7" s="627">
        <v>0</v>
      </c>
      <c r="AJ7" s="627">
        <v>0</v>
      </c>
      <c r="AK7" s="627">
        <v>0</v>
      </c>
      <c r="AL7" s="627">
        <v>0</v>
      </c>
      <c r="AM7" s="627">
        <v>0</v>
      </c>
      <c r="AN7" s="627">
        <v>0</v>
      </c>
      <c r="AO7" s="627">
        <v>0</v>
      </c>
      <c r="AP7" s="627">
        <v>0</v>
      </c>
      <c r="AQ7" s="627">
        <v>0</v>
      </c>
      <c r="AR7" s="627">
        <v>0</v>
      </c>
      <c r="AS7" s="627">
        <v>0</v>
      </c>
      <c r="AT7" s="627">
        <v>0</v>
      </c>
      <c r="AU7" s="627">
        <v>0</v>
      </c>
      <c r="AV7" s="627">
        <v>0</v>
      </c>
      <c r="AW7" s="627">
        <v>0</v>
      </c>
      <c r="AX7" s="627">
        <v>0</v>
      </c>
      <c r="AY7" s="627">
        <v>0</v>
      </c>
      <c r="AZ7" s="627">
        <v>0</v>
      </c>
      <c r="BA7" s="627">
        <v>0</v>
      </c>
      <c r="BB7" s="627">
        <v>0</v>
      </c>
      <c r="BC7" s="627">
        <v>0</v>
      </c>
      <c r="BD7" s="627">
        <v>0</v>
      </c>
      <c r="BE7" s="627">
        <v>0</v>
      </c>
      <c r="BF7" s="627">
        <v>0</v>
      </c>
      <c r="BG7" s="627">
        <v>0</v>
      </c>
      <c r="BH7" s="627">
        <v>0</v>
      </c>
      <c r="BI7" s="627">
        <v>0</v>
      </c>
      <c r="BJ7" s="627">
        <v>0</v>
      </c>
      <c r="BK7" s="627">
        <v>0</v>
      </c>
      <c r="BL7" s="627">
        <v>0</v>
      </c>
      <c r="BM7" s="627">
        <v>0</v>
      </c>
      <c r="BN7" s="627">
        <v>0</v>
      </c>
      <c r="BO7" s="627">
        <v>0</v>
      </c>
      <c r="BP7" s="627">
        <v>0</v>
      </c>
      <c r="BQ7" s="627">
        <v>0</v>
      </c>
      <c r="BR7" s="627">
        <v>0</v>
      </c>
      <c r="BS7" s="627">
        <v>0</v>
      </c>
      <c r="BT7" s="627">
        <v>0</v>
      </c>
      <c r="BU7" s="627">
        <v>0</v>
      </c>
      <c r="BV7" s="627">
        <v>0</v>
      </c>
      <c r="BW7" s="627">
        <v>0</v>
      </c>
      <c r="BX7" s="627">
        <v>0</v>
      </c>
      <c r="BY7" s="627">
        <v>0</v>
      </c>
      <c r="BZ7" s="627">
        <v>0</v>
      </c>
      <c r="CA7" s="627">
        <v>0</v>
      </c>
      <c r="CB7" s="627">
        <v>0</v>
      </c>
      <c r="CC7" s="627">
        <v>0</v>
      </c>
      <c r="CD7" s="627">
        <v>0</v>
      </c>
      <c r="CE7" s="627">
        <v>0</v>
      </c>
      <c r="CF7" s="627">
        <v>0</v>
      </c>
      <c r="CG7" s="627">
        <v>0</v>
      </c>
      <c r="CH7" s="627">
        <v>0</v>
      </c>
      <c r="CI7" s="627">
        <v>0</v>
      </c>
      <c r="CJ7" s="627">
        <v>0</v>
      </c>
      <c r="CK7" s="627">
        <v>0</v>
      </c>
      <c r="CL7" s="627">
        <v>0</v>
      </c>
      <c r="CM7" s="627">
        <v>0</v>
      </c>
      <c r="CN7" s="627">
        <v>0</v>
      </c>
      <c r="CO7" s="627">
        <v>0</v>
      </c>
      <c r="CP7" s="627">
        <v>0</v>
      </c>
      <c r="CQ7" s="627">
        <v>0</v>
      </c>
      <c r="CR7" s="627">
        <v>0</v>
      </c>
      <c r="CS7" s="627">
        <v>0</v>
      </c>
      <c r="CT7" s="627">
        <v>0</v>
      </c>
      <c r="CU7" s="627">
        <v>0</v>
      </c>
      <c r="CV7" s="627">
        <v>0</v>
      </c>
      <c r="CW7" s="627">
        <v>0</v>
      </c>
      <c r="CX7" s="627">
        <v>0</v>
      </c>
      <c r="CY7" s="627">
        <v>0</v>
      </c>
      <c r="CZ7" s="627">
        <v>0</v>
      </c>
      <c r="DA7" s="627">
        <v>0</v>
      </c>
      <c r="DB7" s="627">
        <v>0</v>
      </c>
      <c r="DC7" s="627">
        <v>0</v>
      </c>
      <c r="DD7" s="627">
        <v>0</v>
      </c>
      <c r="DE7" s="627">
        <v>0</v>
      </c>
      <c r="DF7" s="627">
        <v>0</v>
      </c>
    </row>
    <row r="8" spans="1:110" ht="18.75" customHeight="1" x14ac:dyDescent="0.2">
      <c r="A8" s="57"/>
      <c r="B8" s="740"/>
      <c r="C8" s="740"/>
      <c r="D8" s="740"/>
      <c r="E8" s="740"/>
      <c r="F8" s="740"/>
      <c r="G8" s="57"/>
      <c r="H8" s="144"/>
      <c r="I8" s="63"/>
      <c r="J8" s="60"/>
      <c r="K8" s="601">
        <f>IFERROR(K7/Home!M29,0)</f>
        <v>0</v>
      </c>
      <c r="L8" s="601">
        <f>IFERROR(L7/Home!N29,0)</f>
        <v>0</v>
      </c>
      <c r="M8" s="601">
        <f>IFERROR(M7/Home!O29,0)</f>
        <v>0</v>
      </c>
      <c r="N8" s="601">
        <f>IFERROR(N7/Home!P29,0)</f>
        <v>0</v>
      </c>
      <c r="O8" s="601">
        <f>IFERROR(O7/Home!Q29,0)</f>
        <v>0</v>
      </c>
      <c r="P8" s="601">
        <f>IFERROR(P7/Home!R29,0)</f>
        <v>0</v>
      </c>
      <c r="Q8" s="601">
        <f>IFERROR(Q7/Home!S29,0)</f>
        <v>0</v>
      </c>
      <c r="R8" s="601">
        <f>IFERROR(R7/Home!T29,0)</f>
        <v>0</v>
      </c>
      <c r="S8" s="601">
        <f>IFERROR(S7/Home!U29,0)</f>
        <v>0</v>
      </c>
      <c r="T8" s="601">
        <f>IFERROR(T7/Home!V29,0)</f>
        <v>0</v>
      </c>
      <c r="U8" s="601">
        <f>IFERROR(U7/Home!W29,0)</f>
        <v>0</v>
      </c>
      <c r="V8" s="601">
        <f>IFERROR(V7/Home!X29,0)</f>
        <v>0</v>
      </c>
      <c r="W8" s="601">
        <f>IFERROR(W7/Home!Y29,0)</f>
        <v>0</v>
      </c>
      <c r="X8" s="601">
        <f>IFERROR(X7/Home!Z29,0)</f>
        <v>0</v>
      </c>
      <c r="Y8" s="601">
        <f>IFERROR(Y7/Home!AA29,0)</f>
        <v>0</v>
      </c>
      <c r="Z8" s="601">
        <f>IFERROR(Z7/Home!AB29,0)</f>
        <v>0</v>
      </c>
      <c r="AA8" s="601">
        <f>IFERROR(AA7/Home!AC29,0)</f>
        <v>0</v>
      </c>
      <c r="AB8" s="601">
        <f>IFERROR(AB7/Home!AD29,0)</f>
        <v>0</v>
      </c>
      <c r="AC8" s="601">
        <f>IFERROR(AC7/Home!AE29,0)</f>
        <v>0</v>
      </c>
      <c r="AD8" s="601">
        <f>IFERROR(AD7/Home!AF29,0)</f>
        <v>0</v>
      </c>
      <c r="AE8" s="601">
        <f>IFERROR(AE7/Home!AG29,0)</f>
        <v>0</v>
      </c>
      <c r="AF8" s="601">
        <f>IFERROR(AF7/Home!AH29,0)</f>
        <v>0</v>
      </c>
      <c r="AG8" s="601">
        <f>IFERROR(AG7/Home!AI29,0)</f>
        <v>0</v>
      </c>
      <c r="AH8" s="601">
        <f>IFERROR(AH7/Home!AJ29,0)</f>
        <v>0</v>
      </c>
      <c r="AI8" s="601">
        <f>IFERROR(AI7/Home!AK29,0)</f>
        <v>0</v>
      </c>
      <c r="AJ8" s="601">
        <f>IFERROR(AJ7/Home!AL29,0)</f>
        <v>0</v>
      </c>
      <c r="AK8" s="601">
        <f>IFERROR(AK7/Home!AM29,0)</f>
        <v>0</v>
      </c>
      <c r="AL8" s="601">
        <f>IFERROR(AL7/Home!AN29,0)</f>
        <v>0</v>
      </c>
      <c r="AM8" s="601">
        <f>IFERROR(AM7/Home!AO29,0)</f>
        <v>0</v>
      </c>
      <c r="AN8" s="601">
        <f>IFERROR(AN7/Home!AP29,0)</f>
        <v>0</v>
      </c>
      <c r="AO8" s="601">
        <f>IFERROR(AO7/Home!AQ29,0)</f>
        <v>0</v>
      </c>
      <c r="AP8" s="601">
        <f>IFERROR(AP7/Home!AR29,0)</f>
        <v>0</v>
      </c>
      <c r="AQ8" s="601">
        <f>IFERROR(AQ7/Home!AS29,0)</f>
        <v>0</v>
      </c>
      <c r="AR8" s="601">
        <f>IFERROR(AR7/Home!AT29,0)</f>
        <v>0</v>
      </c>
      <c r="AS8" s="601">
        <f>IFERROR(AS7/Home!AU29,0)</f>
        <v>0</v>
      </c>
      <c r="AT8" s="601">
        <f>IFERROR(AT7/Home!AV29,0)</f>
        <v>0</v>
      </c>
      <c r="AU8" s="601">
        <f>IFERROR(AU7/Home!AW29,0)</f>
        <v>0</v>
      </c>
      <c r="AV8" s="601">
        <f>IFERROR(AV7/Home!AX29,0)</f>
        <v>0</v>
      </c>
      <c r="AW8" s="601">
        <f>IFERROR(AW7/Home!AY29,0)</f>
        <v>0</v>
      </c>
      <c r="AX8" s="601">
        <f>IFERROR(AX7/Home!AZ29,0)</f>
        <v>0</v>
      </c>
      <c r="AY8" s="601">
        <f>IFERROR(AY7/Home!BA29,0)</f>
        <v>0</v>
      </c>
      <c r="AZ8" s="601">
        <f>IFERROR(AZ7/Home!BB29,0)</f>
        <v>0</v>
      </c>
      <c r="BA8" s="601">
        <f>IFERROR(BA7/Home!BC29,0)</f>
        <v>0</v>
      </c>
      <c r="BB8" s="601">
        <f>IFERROR(BB7/Home!BD29,0)</f>
        <v>0</v>
      </c>
      <c r="BC8" s="601">
        <f>IFERROR(BC7/Home!BE29,0)</f>
        <v>0</v>
      </c>
      <c r="BD8" s="601">
        <f>IFERROR(BD7/Home!BF29,0)</f>
        <v>0</v>
      </c>
      <c r="BE8" s="601">
        <f>IFERROR(BE7/Home!BG29,0)</f>
        <v>0</v>
      </c>
      <c r="BF8" s="601">
        <f>IFERROR(BF7/Home!BH29,0)</f>
        <v>0</v>
      </c>
      <c r="BG8" s="601">
        <f>IFERROR(BG7/Home!BI29,0)</f>
        <v>0</v>
      </c>
      <c r="BH8" s="601">
        <f>IFERROR(BH7/Home!BJ29,0)</f>
        <v>0</v>
      </c>
      <c r="BI8" s="601">
        <f>IFERROR(BI7/Home!BK29,0)</f>
        <v>0</v>
      </c>
      <c r="BJ8" s="601">
        <f>IFERROR(BJ7/Home!BL29,0)</f>
        <v>0</v>
      </c>
      <c r="BK8" s="601">
        <f>IFERROR(BK7/Home!BM29,0)</f>
        <v>0</v>
      </c>
      <c r="BL8" s="601">
        <f>IFERROR(BL7/Home!BN29,0)</f>
        <v>0</v>
      </c>
      <c r="BM8" s="601">
        <f>IFERROR(BM7/Home!BO29,0)</f>
        <v>0</v>
      </c>
      <c r="BN8" s="601">
        <f>IFERROR(BN7/Home!BP29,0)</f>
        <v>0</v>
      </c>
      <c r="BO8" s="601">
        <f>IFERROR(BO7/Home!BQ29,0)</f>
        <v>0</v>
      </c>
      <c r="BP8" s="601">
        <f>IFERROR(BP7/Home!BR29,0)</f>
        <v>0</v>
      </c>
      <c r="BQ8" s="601">
        <f>IFERROR(BQ7/Home!BS29,0)</f>
        <v>0</v>
      </c>
      <c r="BR8" s="601">
        <f>IFERROR(BR7/Home!BT29,0)</f>
        <v>0</v>
      </c>
      <c r="BS8" s="601">
        <f>IFERROR(BS7/Home!BU29,0)</f>
        <v>0</v>
      </c>
      <c r="BT8" s="601">
        <f>IFERROR(BT7/Home!BV29,0)</f>
        <v>0</v>
      </c>
      <c r="BU8" s="601">
        <f>IFERROR(BU7/Home!BW29,0)</f>
        <v>0</v>
      </c>
      <c r="BV8" s="601">
        <f>IFERROR(BV7/Home!BX29,0)</f>
        <v>0</v>
      </c>
      <c r="BW8" s="601">
        <f>IFERROR(BW7/Home!BY29,0)</f>
        <v>0</v>
      </c>
      <c r="BX8" s="601">
        <f>IFERROR(BX7/Home!BZ29,0)</f>
        <v>0</v>
      </c>
      <c r="BY8" s="601">
        <f>IFERROR(BY7/Home!CA29,0)</f>
        <v>0</v>
      </c>
      <c r="BZ8" s="601">
        <f>IFERROR(BZ7/Home!CB29,0)</f>
        <v>0</v>
      </c>
      <c r="CA8" s="601">
        <f>IFERROR(CA7/Home!CC29,0)</f>
        <v>0</v>
      </c>
      <c r="CB8" s="601">
        <f>IFERROR(CB7/Home!CD29,0)</f>
        <v>0</v>
      </c>
      <c r="CC8" s="601">
        <f>IFERROR(CC7/Home!CE29,0)</f>
        <v>0</v>
      </c>
      <c r="CD8" s="601">
        <f>IFERROR(CD7/Home!CF29,0)</f>
        <v>0</v>
      </c>
      <c r="CE8" s="601">
        <f>IFERROR(CE7/Home!CG29,0)</f>
        <v>0</v>
      </c>
      <c r="CF8" s="601">
        <f>IFERROR(CF7/Home!CH29,0)</f>
        <v>0</v>
      </c>
      <c r="CG8" s="601">
        <f>IFERROR(CG7/Home!CI29,0)</f>
        <v>0</v>
      </c>
      <c r="CH8" s="601">
        <f>IFERROR(CH7/Home!CJ29,0)</f>
        <v>0</v>
      </c>
      <c r="CI8" s="601">
        <f>IFERROR(CI7/Home!CK29,0)</f>
        <v>0</v>
      </c>
      <c r="CJ8" s="601">
        <f>IFERROR(CJ7/Home!CL29,0)</f>
        <v>0</v>
      </c>
      <c r="CK8" s="601">
        <f>IFERROR(CK7/Home!CM29,0)</f>
        <v>0</v>
      </c>
      <c r="CL8" s="601">
        <f>IFERROR(CL7/Home!CN29,0)</f>
        <v>0</v>
      </c>
      <c r="CM8" s="601">
        <f>IFERROR(CM7/Home!CO29,0)</f>
        <v>0</v>
      </c>
      <c r="CN8" s="601">
        <f>IFERROR(CN7/Home!CP29,0)</f>
        <v>0</v>
      </c>
      <c r="CO8" s="601">
        <f>IFERROR(CO7/Home!CQ29,0)</f>
        <v>0</v>
      </c>
      <c r="CP8" s="601">
        <f>IFERROR(CP7/Home!CR29,0)</f>
        <v>0</v>
      </c>
      <c r="CQ8" s="601">
        <f>IFERROR(CQ7/Home!CS29,0)</f>
        <v>0</v>
      </c>
      <c r="CR8" s="601">
        <f>IFERROR(CR7/Home!CT29,0)</f>
        <v>0</v>
      </c>
      <c r="CS8" s="601">
        <f>IFERROR(CS7/Home!CU29,0)</f>
        <v>0</v>
      </c>
      <c r="CT8" s="601">
        <f>IFERROR(CT7/Home!CV29,0)</f>
        <v>0</v>
      </c>
      <c r="CU8" s="601">
        <f>IFERROR(CU7/Home!CW29,0)</f>
        <v>0</v>
      </c>
      <c r="CV8" s="601">
        <f>IFERROR(CV7/Home!CX29,0)</f>
        <v>0</v>
      </c>
      <c r="CW8" s="601">
        <f>IFERROR(CW7/Home!CY29,0)</f>
        <v>0</v>
      </c>
      <c r="CX8" s="601">
        <f>IFERROR(CX7/Home!CZ29,0)</f>
        <v>0</v>
      </c>
      <c r="CY8" s="601">
        <f>IFERROR(CY7/Home!DA29,0)</f>
        <v>0</v>
      </c>
      <c r="CZ8" s="601">
        <f>IFERROR(CZ7/Home!DB29,0)</f>
        <v>0</v>
      </c>
      <c r="DA8" s="601">
        <f>IFERROR(DA7/Home!DC29,0)</f>
        <v>0</v>
      </c>
      <c r="DB8" s="601">
        <f>IFERROR(DB7/Home!DD29,0)</f>
        <v>0</v>
      </c>
      <c r="DC8" s="601">
        <f>IFERROR(DC7/Home!DE29,0)</f>
        <v>0</v>
      </c>
      <c r="DD8" s="601">
        <f>IFERROR(DD7/Home!DF29,0)</f>
        <v>0</v>
      </c>
      <c r="DE8" s="601">
        <f>IFERROR(DE7/Home!DG29,0)</f>
        <v>0</v>
      </c>
      <c r="DF8" s="601">
        <f>IFERROR(DF7/Home!DH29,0)</f>
        <v>0</v>
      </c>
    </row>
    <row r="9" spans="1:110" ht="15.75" customHeight="1" thickBot="1" x14ac:dyDescent="0.25">
      <c r="A9" s="57"/>
      <c r="B9" s="392"/>
      <c r="C9" s="463"/>
      <c r="D9" s="463"/>
      <c r="E9" s="464" t="s">
        <v>756</v>
      </c>
      <c r="F9" s="465"/>
      <c r="G9" s="57"/>
      <c r="H9" s="144"/>
      <c r="I9" s="63"/>
      <c r="J9" s="60"/>
      <c r="K9" s="267">
        <f t="shared" ref="K9:AP9" si="0">K10*$G$69</f>
        <v>0</v>
      </c>
      <c r="L9" s="267">
        <f t="shared" si="0"/>
        <v>0</v>
      </c>
      <c r="M9" s="267">
        <f t="shared" si="0"/>
        <v>0</v>
      </c>
      <c r="N9" s="267">
        <f t="shared" si="0"/>
        <v>0</v>
      </c>
      <c r="O9" s="267">
        <f t="shared" si="0"/>
        <v>0</v>
      </c>
      <c r="P9" s="267">
        <f t="shared" si="0"/>
        <v>0</v>
      </c>
      <c r="Q9" s="267">
        <f t="shared" si="0"/>
        <v>0</v>
      </c>
      <c r="R9" s="267">
        <f t="shared" si="0"/>
        <v>0</v>
      </c>
      <c r="S9" s="267">
        <f t="shared" si="0"/>
        <v>0</v>
      </c>
      <c r="T9" s="267">
        <f t="shared" si="0"/>
        <v>0</v>
      </c>
      <c r="U9" s="267">
        <f t="shared" si="0"/>
        <v>0</v>
      </c>
      <c r="V9" s="267">
        <f t="shared" si="0"/>
        <v>0</v>
      </c>
      <c r="W9" s="267">
        <f t="shared" si="0"/>
        <v>0</v>
      </c>
      <c r="X9" s="267">
        <f t="shared" si="0"/>
        <v>0</v>
      </c>
      <c r="Y9" s="267">
        <f t="shared" si="0"/>
        <v>0</v>
      </c>
      <c r="Z9" s="267">
        <f t="shared" si="0"/>
        <v>0</v>
      </c>
      <c r="AA9" s="267">
        <f t="shared" si="0"/>
        <v>0</v>
      </c>
      <c r="AB9" s="267">
        <f t="shared" si="0"/>
        <v>0</v>
      </c>
      <c r="AC9" s="267">
        <f t="shared" si="0"/>
        <v>0</v>
      </c>
      <c r="AD9" s="267">
        <f t="shared" si="0"/>
        <v>0</v>
      </c>
      <c r="AE9" s="267">
        <f t="shared" si="0"/>
        <v>0</v>
      </c>
      <c r="AF9" s="267">
        <f t="shared" si="0"/>
        <v>0</v>
      </c>
      <c r="AG9" s="267">
        <f t="shared" si="0"/>
        <v>0</v>
      </c>
      <c r="AH9" s="267">
        <f t="shared" si="0"/>
        <v>0</v>
      </c>
      <c r="AI9" s="267">
        <f t="shared" si="0"/>
        <v>0</v>
      </c>
      <c r="AJ9" s="267">
        <f t="shared" si="0"/>
        <v>0</v>
      </c>
      <c r="AK9" s="267">
        <f t="shared" si="0"/>
        <v>0</v>
      </c>
      <c r="AL9" s="267">
        <f t="shared" si="0"/>
        <v>0</v>
      </c>
      <c r="AM9" s="267">
        <f t="shared" si="0"/>
        <v>0</v>
      </c>
      <c r="AN9" s="267">
        <f t="shared" si="0"/>
        <v>0</v>
      </c>
      <c r="AO9" s="267">
        <f t="shared" si="0"/>
        <v>0</v>
      </c>
      <c r="AP9" s="267">
        <f t="shared" si="0"/>
        <v>0</v>
      </c>
      <c r="AQ9" s="267">
        <f t="shared" ref="AQ9:BV9" si="1">AQ10*$G$69</f>
        <v>0</v>
      </c>
      <c r="AR9" s="267">
        <f t="shared" si="1"/>
        <v>0</v>
      </c>
      <c r="AS9" s="267">
        <f t="shared" si="1"/>
        <v>0</v>
      </c>
      <c r="AT9" s="267">
        <f t="shared" si="1"/>
        <v>0</v>
      </c>
      <c r="AU9" s="267">
        <f t="shared" si="1"/>
        <v>0</v>
      </c>
      <c r="AV9" s="267">
        <f t="shared" si="1"/>
        <v>0</v>
      </c>
      <c r="AW9" s="267">
        <f t="shared" si="1"/>
        <v>0</v>
      </c>
      <c r="AX9" s="267">
        <f t="shared" si="1"/>
        <v>0</v>
      </c>
      <c r="AY9" s="267">
        <f t="shared" si="1"/>
        <v>0</v>
      </c>
      <c r="AZ9" s="267">
        <f t="shared" si="1"/>
        <v>0</v>
      </c>
      <c r="BA9" s="267">
        <f t="shared" si="1"/>
        <v>0</v>
      </c>
      <c r="BB9" s="267">
        <f t="shared" si="1"/>
        <v>0</v>
      </c>
      <c r="BC9" s="267">
        <f t="shared" si="1"/>
        <v>0</v>
      </c>
      <c r="BD9" s="267">
        <f t="shared" si="1"/>
        <v>0</v>
      </c>
      <c r="BE9" s="267">
        <f t="shared" si="1"/>
        <v>0</v>
      </c>
      <c r="BF9" s="267">
        <f t="shared" si="1"/>
        <v>0</v>
      </c>
      <c r="BG9" s="267">
        <f t="shared" si="1"/>
        <v>0</v>
      </c>
      <c r="BH9" s="267">
        <f t="shared" si="1"/>
        <v>0</v>
      </c>
      <c r="BI9" s="267">
        <f t="shared" si="1"/>
        <v>0</v>
      </c>
      <c r="BJ9" s="267">
        <f t="shared" si="1"/>
        <v>0</v>
      </c>
      <c r="BK9" s="267">
        <f t="shared" si="1"/>
        <v>0</v>
      </c>
      <c r="BL9" s="267">
        <f t="shared" si="1"/>
        <v>0</v>
      </c>
      <c r="BM9" s="267">
        <f t="shared" si="1"/>
        <v>0</v>
      </c>
      <c r="BN9" s="267">
        <f t="shared" si="1"/>
        <v>0</v>
      </c>
      <c r="BO9" s="267">
        <f t="shared" si="1"/>
        <v>0</v>
      </c>
      <c r="BP9" s="267">
        <f t="shared" si="1"/>
        <v>0</v>
      </c>
      <c r="BQ9" s="267">
        <f t="shared" si="1"/>
        <v>0</v>
      </c>
      <c r="BR9" s="267">
        <f t="shared" si="1"/>
        <v>0</v>
      </c>
      <c r="BS9" s="267">
        <f t="shared" si="1"/>
        <v>0</v>
      </c>
      <c r="BT9" s="267">
        <f t="shared" si="1"/>
        <v>0</v>
      </c>
      <c r="BU9" s="267">
        <f t="shared" si="1"/>
        <v>0</v>
      </c>
      <c r="BV9" s="267">
        <f t="shared" si="1"/>
        <v>0</v>
      </c>
      <c r="BW9" s="267">
        <f t="shared" ref="BW9:DB9" si="2">BW10*$G$69</f>
        <v>0</v>
      </c>
      <c r="BX9" s="267">
        <f t="shared" si="2"/>
        <v>0</v>
      </c>
      <c r="BY9" s="267">
        <f t="shared" si="2"/>
        <v>0</v>
      </c>
      <c r="BZ9" s="267">
        <f t="shared" si="2"/>
        <v>0</v>
      </c>
      <c r="CA9" s="267">
        <f t="shared" si="2"/>
        <v>0</v>
      </c>
      <c r="CB9" s="267">
        <f t="shared" si="2"/>
        <v>0</v>
      </c>
      <c r="CC9" s="267">
        <f t="shared" si="2"/>
        <v>0</v>
      </c>
      <c r="CD9" s="267">
        <f t="shared" si="2"/>
        <v>0</v>
      </c>
      <c r="CE9" s="267">
        <f t="shared" si="2"/>
        <v>0</v>
      </c>
      <c r="CF9" s="267">
        <f t="shared" si="2"/>
        <v>0</v>
      </c>
      <c r="CG9" s="267">
        <f t="shared" si="2"/>
        <v>0</v>
      </c>
      <c r="CH9" s="267">
        <f t="shared" si="2"/>
        <v>0</v>
      </c>
      <c r="CI9" s="267">
        <f t="shared" si="2"/>
        <v>0</v>
      </c>
      <c r="CJ9" s="267">
        <f t="shared" si="2"/>
        <v>0</v>
      </c>
      <c r="CK9" s="267">
        <f t="shared" si="2"/>
        <v>0</v>
      </c>
      <c r="CL9" s="267">
        <f t="shared" si="2"/>
        <v>0</v>
      </c>
      <c r="CM9" s="267">
        <f t="shared" si="2"/>
        <v>0</v>
      </c>
      <c r="CN9" s="267">
        <f t="shared" si="2"/>
        <v>0</v>
      </c>
      <c r="CO9" s="267">
        <f t="shared" si="2"/>
        <v>0</v>
      </c>
      <c r="CP9" s="267">
        <f t="shared" si="2"/>
        <v>0</v>
      </c>
      <c r="CQ9" s="267">
        <f t="shared" si="2"/>
        <v>0</v>
      </c>
      <c r="CR9" s="267">
        <f t="shared" si="2"/>
        <v>0</v>
      </c>
      <c r="CS9" s="267">
        <f t="shared" si="2"/>
        <v>0</v>
      </c>
      <c r="CT9" s="267">
        <f t="shared" si="2"/>
        <v>0</v>
      </c>
      <c r="CU9" s="267">
        <f t="shared" si="2"/>
        <v>0</v>
      </c>
      <c r="CV9" s="267">
        <f t="shared" si="2"/>
        <v>0</v>
      </c>
      <c r="CW9" s="267">
        <f t="shared" si="2"/>
        <v>0</v>
      </c>
      <c r="CX9" s="267">
        <f t="shared" si="2"/>
        <v>0</v>
      </c>
      <c r="CY9" s="267">
        <f t="shared" si="2"/>
        <v>0</v>
      </c>
      <c r="CZ9" s="267">
        <f t="shared" si="2"/>
        <v>0</v>
      </c>
      <c r="DA9" s="267">
        <f t="shared" si="2"/>
        <v>0</v>
      </c>
      <c r="DB9" s="267">
        <f t="shared" si="2"/>
        <v>0</v>
      </c>
      <c r="DC9" s="267">
        <f t="shared" ref="DC9:DF9" si="3">DC10*$G$69</f>
        <v>0</v>
      </c>
      <c r="DD9" s="267">
        <f t="shared" si="3"/>
        <v>0</v>
      </c>
      <c r="DE9" s="267">
        <f t="shared" si="3"/>
        <v>0</v>
      </c>
      <c r="DF9" s="267">
        <f t="shared" si="3"/>
        <v>0</v>
      </c>
    </row>
    <row r="10" spans="1:110" ht="30" customHeight="1" thickBot="1" x14ac:dyDescent="0.25">
      <c r="A10" s="57"/>
      <c r="B10" s="390"/>
      <c r="C10" s="742" t="s">
        <v>725</v>
      </c>
      <c r="D10" s="742"/>
      <c r="E10" s="472" t="s">
        <v>358</v>
      </c>
      <c r="F10" s="406">
        <v>100</v>
      </c>
      <c r="G10" s="57"/>
      <c r="H10" s="89">
        <f>I10</f>
        <v>0</v>
      </c>
      <c r="I10" s="302">
        <f>IFERROR(AVERAGEIF(K10:DF10,"&lt;&gt;0"),0)</f>
        <v>0</v>
      </c>
      <c r="J10" s="181"/>
      <c r="K10" s="197">
        <v>0</v>
      </c>
      <c r="L10" s="197">
        <v>0</v>
      </c>
      <c r="M10" s="197">
        <v>0</v>
      </c>
      <c r="N10" s="197">
        <v>0</v>
      </c>
      <c r="O10" s="197">
        <v>0</v>
      </c>
      <c r="P10" s="197">
        <v>0</v>
      </c>
      <c r="Q10" s="197">
        <v>0</v>
      </c>
      <c r="R10" s="197">
        <v>0</v>
      </c>
      <c r="S10" s="197">
        <v>0</v>
      </c>
      <c r="T10" s="197">
        <v>0</v>
      </c>
      <c r="U10" s="197">
        <v>0</v>
      </c>
      <c r="V10" s="197">
        <v>0</v>
      </c>
      <c r="W10" s="197">
        <v>0</v>
      </c>
      <c r="X10" s="197">
        <v>0</v>
      </c>
      <c r="Y10" s="197">
        <v>0</v>
      </c>
      <c r="Z10" s="197">
        <v>0</v>
      </c>
      <c r="AA10" s="197">
        <v>0</v>
      </c>
      <c r="AB10" s="197">
        <v>0</v>
      </c>
      <c r="AC10" s="197">
        <v>0</v>
      </c>
      <c r="AD10" s="197">
        <v>0</v>
      </c>
      <c r="AE10" s="197">
        <v>0</v>
      </c>
      <c r="AF10" s="197">
        <v>0</v>
      </c>
      <c r="AG10" s="197">
        <v>0</v>
      </c>
      <c r="AH10" s="197">
        <v>0</v>
      </c>
      <c r="AI10" s="197">
        <v>0</v>
      </c>
      <c r="AJ10" s="197">
        <v>0</v>
      </c>
      <c r="AK10" s="197">
        <v>0</v>
      </c>
      <c r="AL10" s="197">
        <v>0</v>
      </c>
      <c r="AM10" s="197">
        <v>0</v>
      </c>
      <c r="AN10" s="197">
        <v>0</v>
      </c>
      <c r="AO10" s="197">
        <v>0</v>
      </c>
      <c r="AP10" s="197">
        <v>0</v>
      </c>
      <c r="AQ10" s="197">
        <v>0</v>
      </c>
      <c r="AR10" s="197">
        <v>0</v>
      </c>
      <c r="AS10" s="197">
        <v>0</v>
      </c>
      <c r="AT10" s="197">
        <v>0</v>
      </c>
      <c r="AU10" s="197">
        <v>0</v>
      </c>
      <c r="AV10" s="197">
        <v>0</v>
      </c>
      <c r="AW10" s="197">
        <v>0</v>
      </c>
      <c r="AX10" s="197">
        <v>0</v>
      </c>
      <c r="AY10" s="197">
        <v>0</v>
      </c>
      <c r="AZ10" s="197">
        <v>0</v>
      </c>
      <c r="BA10" s="197">
        <v>0</v>
      </c>
      <c r="BB10" s="197">
        <v>0</v>
      </c>
      <c r="BC10" s="197">
        <v>0</v>
      </c>
      <c r="BD10" s="197">
        <v>0</v>
      </c>
      <c r="BE10" s="197">
        <v>0</v>
      </c>
      <c r="BF10" s="197">
        <v>0</v>
      </c>
      <c r="BG10" s="197">
        <v>0</v>
      </c>
      <c r="BH10" s="197">
        <v>0</v>
      </c>
      <c r="BI10" s="197">
        <v>0</v>
      </c>
      <c r="BJ10" s="197">
        <v>0</v>
      </c>
      <c r="BK10" s="197">
        <v>0</v>
      </c>
      <c r="BL10" s="197">
        <v>0</v>
      </c>
      <c r="BM10" s="197">
        <v>0</v>
      </c>
      <c r="BN10" s="197">
        <v>0</v>
      </c>
      <c r="BO10" s="197">
        <v>0</v>
      </c>
      <c r="BP10" s="197">
        <v>0</v>
      </c>
      <c r="BQ10" s="197">
        <v>0</v>
      </c>
      <c r="BR10" s="197">
        <v>0</v>
      </c>
      <c r="BS10" s="197">
        <v>0</v>
      </c>
      <c r="BT10" s="197">
        <v>0</v>
      </c>
      <c r="BU10" s="197">
        <v>0</v>
      </c>
      <c r="BV10" s="197">
        <v>0</v>
      </c>
      <c r="BW10" s="197">
        <v>0</v>
      </c>
      <c r="BX10" s="197">
        <v>0</v>
      </c>
      <c r="BY10" s="197">
        <v>0</v>
      </c>
      <c r="BZ10" s="197">
        <v>0</v>
      </c>
      <c r="CA10" s="197">
        <v>0</v>
      </c>
      <c r="CB10" s="197">
        <v>0</v>
      </c>
      <c r="CC10" s="197">
        <v>0</v>
      </c>
      <c r="CD10" s="197">
        <v>0</v>
      </c>
      <c r="CE10" s="197">
        <v>0</v>
      </c>
      <c r="CF10" s="197">
        <v>0</v>
      </c>
      <c r="CG10" s="197">
        <v>0</v>
      </c>
      <c r="CH10" s="197">
        <v>0</v>
      </c>
      <c r="CI10" s="197">
        <v>0</v>
      </c>
      <c r="CJ10" s="197">
        <v>0</v>
      </c>
      <c r="CK10" s="197">
        <v>0</v>
      </c>
      <c r="CL10" s="197">
        <v>0</v>
      </c>
      <c r="CM10" s="197">
        <v>0</v>
      </c>
      <c r="CN10" s="197">
        <v>0</v>
      </c>
      <c r="CO10" s="197">
        <v>0</v>
      </c>
      <c r="CP10" s="197">
        <v>0</v>
      </c>
      <c r="CQ10" s="197">
        <v>0</v>
      </c>
      <c r="CR10" s="197">
        <v>0</v>
      </c>
      <c r="CS10" s="197">
        <v>0</v>
      </c>
      <c r="CT10" s="197">
        <v>0</v>
      </c>
      <c r="CU10" s="197">
        <v>0</v>
      </c>
      <c r="CV10" s="197">
        <v>0</v>
      </c>
      <c r="CW10" s="197">
        <v>0</v>
      </c>
      <c r="CX10" s="197">
        <v>0</v>
      </c>
      <c r="CY10" s="197">
        <v>0</v>
      </c>
      <c r="CZ10" s="197">
        <v>0</v>
      </c>
      <c r="DA10" s="197">
        <v>0</v>
      </c>
      <c r="DB10" s="197">
        <v>0</v>
      </c>
      <c r="DC10" s="197">
        <v>0</v>
      </c>
      <c r="DD10" s="197">
        <v>0</v>
      </c>
      <c r="DE10" s="197">
        <v>0</v>
      </c>
      <c r="DF10" s="197">
        <v>0</v>
      </c>
    </row>
    <row r="11" spans="1:110" ht="30" customHeight="1" x14ac:dyDescent="0.2">
      <c r="A11" s="57"/>
      <c r="B11" s="390"/>
      <c r="C11" s="742"/>
      <c r="D11" s="742"/>
      <c r="E11" s="473" t="s">
        <v>359</v>
      </c>
      <c r="F11" s="407">
        <v>75</v>
      </c>
      <c r="G11" s="57"/>
      <c r="H11" s="144"/>
      <c r="I11" s="57"/>
      <c r="J11" s="181"/>
      <c r="M11" s="26"/>
      <c r="N11" s="26"/>
      <c r="W11" s="26"/>
      <c r="X11" s="26"/>
      <c r="AG11" s="26"/>
      <c r="AH11" s="26"/>
      <c r="AQ11" s="26"/>
      <c r="AR11" s="26"/>
      <c r="BA11" s="26"/>
      <c r="BB11" s="26"/>
      <c r="BK11" s="26"/>
      <c r="BL11" s="26"/>
      <c r="BU11" s="26"/>
      <c r="BV11" s="26"/>
      <c r="CE11" s="26"/>
      <c r="CF11" s="26"/>
      <c r="CO11" s="26"/>
      <c r="CP11" s="26"/>
      <c r="CY11" s="26"/>
      <c r="CZ11" s="26"/>
    </row>
    <row r="12" spans="1:110" ht="30" customHeight="1" x14ac:dyDescent="0.2">
      <c r="A12" s="57"/>
      <c r="B12" s="390"/>
      <c r="C12" s="742"/>
      <c r="D12" s="742"/>
      <c r="E12" s="474" t="s">
        <v>360</v>
      </c>
      <c r="F12" s="408">
        <v>50</v>
      </c>
      <c r="G12" s="57"/>
      <c r="H12" s="89"/>
      <c r="I12" s="286"/>
      <c r="J12" s="181"/>
      <c r="M12" s="26"/>
      <c r="N12" s="26"/>
      <c r="W12" s="26"/>
      <c r="X12" s="26"/>
      <c r="AG12" s="26"/>
      <c r="AH12" s="26"/>
      <c r="AQ12" s="26"/>
      <c r="AR12" s="26"/>
      <c r="BA12" s="26"/>
      <c r="BB12" s="26"/>
      <c r="BK12" s="26"/>
      <c r="BL12" s="26"/>
      <c r="BU12" s="26"/>
      <c r="BV12" s="26"/>
      <c r="CE12" s="26"/>
      <c r="CF12" s="26"/>
      <c r="CO12" s="26"/>
      <c r="CP12" s="26"/>
      <c r="CY12" s="26"/>
      <c r="CZ12" s="26"/>
    </row>
    <row r="13" spans="1:110" ht="27.75" customHeight="1" x14ac:dyDescent="0.2">
      <c r="A13" s="57"/>
      <c r="B13" s="390"/>
      <c r="C13" s="387"/>
      <c r="D13" s="387"/>
      <c r="E13" s="387"/>
      <c r="F13" s="214">
        <v>0</v>
      </c>
      <c r="G13" s="57"/>
      <c r="H13" s="575"/>
      <c r="I13" s="179"/>
      <c r="J13" s="181"/>
      <c r="M13" s="26"/>
      <c r="W13" s="26"/>
      <c r="AG13" s="26"/>
      <c r="AQ13" s="26"/>
      <c r="BA13" s="26"/>
      <c r="BK13" s="26"/>
      <c r="BU13" s="26"/>
      <c r="CE13" s="26"/>
      <c r="CO13" s="26"/>
      <c r="CY13" s="26"/>
    </row>
    <row r="14" spans="1:110" ht="27" customHeight="1" x14ac:dyDescent="0.2">
      <c r="A14" s="57"/>
      <c r="B14" s="521" t="str">
        <f>Weighting!C43</f>
        <v>EC 2.0</v>
      </c>
      <c r="C14" s="691" t="s">
        <v>739</v>
      </c>
      <c r="D14" s="691"/>
      <c r="E14" s="691"/>
      <c r="F14" s="457" t="s">
        <v>246</v>
      </c>
      <c r="G14" s="57"/>
      <c r="H14" s="137">
        <f>H17*$G$70</f>
        <v>0</v>
      </c>
      <c r="I14" s="249"/>
      <c r="J14" s="60"/>
      <c r="K14" s="275">
        <f t="shared" ref="K14:AP14" si="4">K17*$G$70</f>
        <v>0</v>
      </c>
      <c r="L14" s="522">
        <f t="shared" si="4"/>
        <v>0</v>
      </c>
      <c r="M14" s="275">
        <f t="shared" si="4"/>
        <v>0</v>
      </c>
      <c r="N14" s="275">
        <f t="shared" si="4"/>
        <v>0</v>
      </c>
      <c r="O14" s="275">
        <f t="shared" si="4"/>
        <v>0</v>
      </c>
      <c r="P14" s="275">
        <f t="shared" si="4"/>
        <v>0</v>
      </c>
      <c r="Q14" s="275">
        <f t="shared" si="4"/>
        <v>0</v>
      </c>
      <c r="R14" s="275">
        <f t="shared" si="4"/>
        <v>0</v>
      </c>
      <c r="S14" s="275">
        <f t="shared" si="4"/>
        <v>0</v>
      </c>
      <c r="T14" s="275">
        <f t="shared" si="4"/>
        <v>0</v>
      </c>
      <c r="U14" s="275">
        <f t="shared" si="4"/>
        <v>0</v>
      </c>
      <c r="V14" s="275">
        <f t="shared" si="4"/>
        <v>0</v>
      </c>
      <c r="W14" s="275">
        <f t="shared" si="4"/>
        <v>0</v>
      </c>
      <c r="X14" s="275">
        <f t="shared" si="4"/>
        <v>0</v>
      </c>
      <c r="Y14" s="275">
        <f t="shared" si="4"/>
        <v>0</v>
      </c>
      <c r="Z14" s="275">
        <f t="shared" si="4"/>
        <v>0</v>
      </c>
      <c r="AA14" s="275">
        <f t="shared" si="4"/>
        <v>0</v>
      </c>
      <c r="AB14" s="275">
        <f t="shared" si="4"/>
        <v>0</v>
      </c>
      <c r="AC14" s="275">
        <f t="shared" si="4"/>
        <v>0</v>
      </c>
      <c r="AD14" s="275">
        <f t="shared" si="4"/>
        <v>0</v>
      </c>
      <c r="AE14" s="275">
        <f t="shared" si="4"/>
        <v>0</v>
      </c>
      <c r="AF14" s="275">
        <f t="shared" si="4"/>
        <v>0</v>
      </c>
      <c r="AG14" s="275">
        <f t="shared" si="4"/>
        <v>0</v>
      </c>
      <c r="AH14" s="275">
        <f t="shared" si="4"/>
        <v>0</v>
      </c>
      <c r="AI14" s="275">
        <f t="shared" si="4"/>
        <v>0</v>
      </c>
      <c r="AJ14" s="275">
        <f t="shared" si="4"/>
        <v>0</v>
      </c>
      <c r="AK14" s="275">
        <f t="shared" si="4"/>
        <v>0</v>
      </c>
      <c r="AL14" s="275">
        <f t="shared" si="4"/>
        <v>0</v>
      </c>
      <c r="AM14" s="275">
        <f t="shared" si="4"/>
        <v>0</v>
      </c>
      <c r="AN14" s="275">
        <f t="shared" si="4"/>
        <v>0</v>
      </c>
      <c r="AO14" s="275">
        <f t="shared" si="4"/>
        <v>0</v>
      </c>
      <c r="AP14" s="275">
        <f t="shared" si="4"/>
        <v>0</v>
      </c>
      <c r="AQ14" s="275">
        <f t="shared" ref="AQ14:BV14" si="5">AQ17*$G$70</f>
        <v>0</v>
      </c>
      <c r="AR14" s="275">
        <f t="shared" si="5"/>
        <v>0</v>
      </c>
      <c r="AS14" s="275">
        <f t="shared" si="5"/>
        <v>0</v>
      </c>
      <c r="AT14" s="275">
        <f t="shared" si="5"/>
        <v>0</v>
      </c>
      <c r="AU14" s="275">
        <f t="shared" si="5"/>
        <v>0</v>
      </c>
      <c r="AV14" s="275">
        <f t="shared" si="5"/>
        <v>0</v>
      </c>
      <c r="AW14" s="275">
        <f t="shared" si="5"/>
        <v>0</v>
      </c>
      <c r="AX14" s="275">
        <f t="shared" si="5"/>
        <v>0</v>
      </c>
      <c r="AY14" s="275">
        <f t="shared" si="5"/>
        <v>0</v>
      </c>
      <c r="AZ14" s="275">
        <f t="shared" si="5"/>
        <v>0</v>
      </c>
      <c r="BA14" s="275">
        <f t="shared" si="5"/>
        <v>0</v>
      </c>
      <c r="BB14" s="275">
        <f t="shared" si="5"/>
        <v>0</v>
      </c>
      <c r="BC14" s="275">
        <f t="shared" si="5"/>
        <v>0</v>
      </c>
      <c r="BD14" s="275">
        <f t="shared" si="5"/>
        <v>0</v>
      </c>
      <c r="BE14" s="275">
        <f t="shared" si="5"/>
        <v>0</v>
      </c>
      <c r="BF14" s="275">
        <f t="shared" si="5"/>
        <v>0</v>
      </c>
      <c r="BG14" s="275">
        <f t="shared" si="5"/>
        <v>0</v>
      </c>
      <c r="BH14" s="275">
        <f t="shared" si="5"/>
        <v>0</v>
      </c>
      <c r="BI14" s="275">
        <f t="shared" si="5"/>
        <v>0</v>
      </c>
      <c r="BJ14" s="275">
        <f t="shared" si="5"/>
        <v>0</v>
      </c>
      <c r="BK14" s="275">
        <f t="shared" si="5"/>
        <v>0</v>
      </c>
      <c r="BL14" s="275">
        <f t="shared" si="5"/>
        <v>0</v>
      </c>
      <c r="BM14" s="275">
        <f t="shared" si="5"/>
        <v>0</v>
      </c>
      <c r="BN14" s="275">
        <f t="shared" si="5"/>
        <v>0</v>
      </c>
      <c r="BO14" s="275">
        <f t="shared" si="5"/>
        <v>0</v>
      </c>
      <c r="BP14" s="275">
        <f t="shared" si="5"/>
        <v>0</v>
      </c>
      <c r="BQ14" s="275">
        <f t="shared" si="5"/>
        <v>0</v>
      </c>
      <c r="BR14" s="275">
        <f t="shared" si="5"/>
        <v>0</v>
      </c>
      <c r="BS14" s="275">
        <f t="shared" si="5"/>
        <v>0</v>
      </c>
      <c r="BT14" s="275">
        <f t="shared" si="5"/>
        <v>0</v>
      </c>
      <c r="BU14" s="275">
        <f t="shared" si="5"/>
        <v>0</v>
      </c>
      <c r="BV14" s="275">
        <f t="shared" si="5"/>
        <v>0</v>
      </c>
      <c r="BW14" s="275">
        <f t="shared" ref="BW14:DF14" si="6">BW17*$G$70</f>
        <v>0</v>
      </c>
      <c r="BX14" s="275">
        <f t="shared" si="6"/>
        <v>0</v>
      </c>
      <c r="BY14" s="275">
        <f t="shared" si="6"/>
        <v>0</v>
      </c>
      <c r="BZ14" s="275">
        <f t="shared" si="6"/>
        <v>0</v>
      </c>
      <c r="CA14" s="275">
        <f t="shared" si="6"/>
        <v>0</v>
      </c>
      <c r="CB14" s="275">
        <f t="shared" si="6"/>
        <v>0</v>
      </c>
      <c r="CC14" s="275">
        <f t="shared" si="6"/>
        <v>0</v>
      </c>
      <c r="CD14" s="275">
        <f t="shared" si="6"/>
        <v>0</v>
      </c>
      <c r="CE14" s="275">
        <f t="shared" si="6"/>
        <v>0</v>
      </c>
      <c r="CF14" s="275">
        <f t="shared" si="6"/>
        <v>0</v>
      </c>
      <c r="CG14" s="275">
        <f t="shared" si="6"/>
        <v>0</v>
      </c>
      <c r="CH14" s="275">
        <f t="shared" si="6"/>
        <v>0</v>
      </c>
      <c r="CI14" s="275">
        <f t="shared" si="6"/>
        <v>0</v>
      </c>
      <c r="CJ14" s="275">
        <f t="shared" si="6"/>
        <v>0</v>
      </c>
      <c r="CK14" s="275">
        <f t="shared" si="6"/>
        <v>0</v>
      </c>
      <c r="CL14" s="275">
        <f t="shared" si="6"/>
        <v>0</v>
      </c>
      <c r="CM14" s="275">
        <f t="shared" si="6"/>
        <v>0</v>
      </c>
      <c r="CN14" s="275">
        <f t="shared" si="6"/>
        <v>0</v>
      </c>
      <c r="CO14" s="275">
        <f t="shared" si="6"/>
        <v>0</v>
      </c>
      <c r="CP14" s="275">
        <f t="shared" si="6"/>
        <v>0</v>
      </c>
      <c r="CQ14" s="275">
        <f t="shared" si="6"/>
        <v>0</v>
      </c>
      <c r="CR14" s="275">
        <f t="shared" si="6"/>
        <v>0</v>
      </c>
      <c r="CS14" s="275">
        <f t="shared" si="6"/>
        <v>0</v>
      </c>
      <c r="CT14" s="275">
        <f t="shared" si="6"/>
        <v>0</v>
      </c>
      <c r="CU14" s="275">
        <f t="shared" si="6"/>
        <v>0</v>
      </c>
      <c r="CV14" s="275">
        <f t="shared" si="6"/>
        <v>0</v>
      </c>
      <c r="CW14" s="275">
        <f t="shared" si="6"/>
        <v>0</v>
      </c>
      <c r="CX14" s="275">
        <f t="shared" si="6"/>
        <v>0</v>
      </c>
      <c r="CY14" s="275">
        <f t="shared" si="6"/>
        <v>0</v>
      </c>
      <c r="CZ14" s="275">
        <f t="shared" si="6"/>
        <v>0</v>
      </c>
      <c r="DA14" s="275">
        <f t="shared" si="6"/>
        <v>0</v>
      </c>
      <c r="DB14" s="275">
        <f t="shared" si="6"/>
        <v>0</v>
      </c>
      <c r="DC14" s="275">
        <f t="shared" si="6"/>
        <v>0</v>
      </c>
      <c r="DD14" s="275">
        <f t="shared" si="6"/>
        <v>0</v>
      </c>
      <c r="DE14" s="275">
        <f t="shared" si="6"/>
        <v>0</v>
      </c>
      <c r="DF14" s="275">
        <f t="shared" si="6"/>
        <v>0</v>
      </c>
    </row>
    <row r="15" spans="1:110" ht="4.5" hidden="1" customHeight="1" x14ac:dyDescent="0.2">
      <c r="A15" s="57"/>
      <c r="B15" s="740"/>
      <c r="C15" s="740"/>
      <c r="D15" s="740"/>
      <c r="E15" s="740"/>
      <c r="F15" s="740"/>
      <c r="G15" s="57"/>
      <c r="H15" s="144"/>
      <c r="I15" s="63"/>
      <c r="J15" s="60"/>
      <c r="M15" s="26"/>
      <c r="W15" s="26"/>
      <c r="AG15" s="26"/>
      <c r="AQ15" s="26"/>
      <c r="BA15" s="26"/>
      <c r="BK15" s="26"/>
      <c r="BU15" s="26"/>
      <c r="CE15" s="26"/>
      <c r="CO15" s="26"/>
      <c r="CY15" s="26"/>
    </row>
    <row r="16" spans="1:110" ht="30" customHeight="1" thickBot="1" x14ac:dyDescent="0.3">
      <c r="A16" s="57"/>
      <c r="B16" s="390"/>
      <c r="C16" s="692" t="s">
        <v>378</v>
      </c>
      <c r="D16" s="692"/>
      <c r="E16" s="692"/>
      <c r="F16" s="431">
        <v>100</v>
      </c>
      <c r="G16" s="57"/>
      <c r="H16" s="576"/>
      <c r="I16" s="287"/>
      <c r="J16" s="181"/>
      <c r="N16" s="64"/>
      <c r="X16" s="64"/>
      <c r="AH16" s="64"/>
      <c r="AR16" s="64"/>
      <c r="BB16" s="64"/>
      <c r="BL16" s="64"/>
      <c r="BV16" s="64"/>
      <c r="CF16" s="64"/>
      <c r="CP16" s="64"/>
      <c r="CZ16" s="64"/>
    </row>
    <row r="17" spans="1:110" ht="30" customHeight="1" thickBot="1" x14ac:dyDescent="0.25">
      <c r="A17" s="57"/>
      <c r="B17" s="390"/>
      <c r="C17" s="690" t="s">
        <v>377</v>
      </c>
      <c r="D17" s="690"/>
      <c r="E17" s="690"/>
      <c r="F17" s="432">
        <v>50</v>
      </c>
      <c r="G17" s="57"/>
      <c r="H17" s="576">
        <f>I17</f>
        <v>0</v>
      </c>
      <c r="I17" s="109">
        <f>IFERROR(AVERAGEIF(K17:DF17,"&lt;&gt;0"),0)</f>
        <v>0</v>
      </c>
      <c r="J17" s="181"/>
      <c r="K17" s="288">
        <v>0</v>
      </c>
      <c r="L17" s="288">
        <v>0</v>
      </c>
      <c r="M17" s="288">
        <v>0</v>
      </c>
      <c r="N17" s="288">
        <v>0</v>
      </c>
      <c r="O17" s="288">
        <v>0</v>
      </c>
      <c r="P17" s="288">
        <v>0</v>
      </c>
      <c r="Q17" s="288">
        <v>0</v>
      </c>
      <c r="R17" s="288">
        <v>0</v>
      </c>
      <c r="S17" s="288">
        <v>0</v>
      </c>
      <c r="T17" s="288">
        <v>0</v>
      </c>
      <c r="U17" s="288">
        <v>0</v>
      </c>
      <c r="V17" s="288">
        <v>0</v>
      </c>
      <c r="W17" s="288">
        <v>0</v>
      </c>
      <c r="X17" s="288">
        <v>0</v>
      </c>
      <c r="Y17" s="288">
        <v>0</v>
      </c>
      <c r="Z17" s="288">
        <v>0</v>
      </c>
      <c r="AA17" s="288">
        <v>0</v>
      </c>
      <c r="AB17" s="288">
        <v>0</v>
      </c>
      <c r="AC17" s="288">
        <v>0</v>
      </c>
      <c r="AD17" s="288">
        <v>0</v>
      </c>
      <c r="AE17" s="288">
        <v>0</v>
      </c>
      <c r="AF17" s="288">
        <v>0</v>
      </c>
      <c r="AG17" s="288">
        <v>0</v>
      </c>
      <c r="AH17" s="288">
        <v>0</v>
      </c>
      <c r="AI17" s="288">
        <v>0</v>
      </c>
      <c r="AJ17" s="288">
        <v>0</v>
      </c>
      <c r="AK17" s="288">
        <v>0</v>
      </c>
      <c r="AL17" s="288">
        <v>0</v>
      </c>
      <c r="AM17" s="288">
        <v>0</v>
      </c>
      <c r="AN17" s="288">
        <v>0</v>
      </c>
      <c r="AO17" s="288">
        <v>0</v>
      </c>
      <c r="AP17" s="288">
        <v>0</v>
      </c>
      <c r="AQ17" s="288">
        <v>0</v>
      </c>
      <c r="AR17" s="288">
        <v>0</v>
      </c>
      <c r="AS17" s="288">
        <v>0</v>
      </c>
      <c r="AT17" s="288">
        <v>0</v>
      </c>
      <c r="AU17" s="288">
        <v>0</v>
      </c>
      <c r="AV17" s="288">
        <v>0</v>
      </c>
      <c r="AW17" s="288">
        <v>0</v>
      </c>
      <c r="AX17" s="288">
        <v>0</v>
      </c>
      <c r="AY17" s="288">
        <v>0</v>
      </c>
      <c r="AZ17" s="288">
        <v>0</v>
      </c>
      <c r="BA17" s="288">
        <v>0</v>
      </c>
      <c r="BB17" s="288">
        <v>0</v>
      </c>
      <c r="BC17" s="288">
        <v>0</v>
      </c>
      <c r="BD17" s="288">
        <v>0</v>
      </c>
      <c r="BE17" s="288">
        <v>0</v>
      </c>
      <c r="BF17" s="288">
        <v>0</v>
      </c>
      <c r="BG17" s="288">
        <v>0</v>
      </c>
      <c r="BH17" s="288">
        <v>0</v>
      </c>
      <c r="BI17" s="288">
        <v>0</v>
      </c>
      <c r="BJ17" s="288">
        <v>0</v>
      </c>
      <c r="BK17" s="288">
        <v>0</v>
      </c>
      <c r="BL17" s="288">
        <v>0</v>
      </c>
      <c r="BM17" s="288">
        <v>0</v>
      </c>
      <c r="BN17" s="288">
        <v>0</v>
      </c>
      <c r="BO17" s="288">
        <v>0</v>
      </c>
      <c r="BP17" s="288">
        <v>0</v>
      </c>
      <c r="BQ17" s="288">
        <v>0</v>
      </c>
      <c r="BR17" s="288">
        <v>0</v>
      </c>
      <c r="BS17" s="288">
        <v>0</v>
      </c>
      <c r="BT17" s="288">
        <v>0</v>
      </c>
      <c r="BU17" s="288">
        <v>0</v>
      </c>
      <c r="BV17" s="288">
        <v>0</v>
      </c>
      <c r="BW17" s="288">
        <v>0</v>
      </c>
      <c r="BX17" s="288">
        <v>0</v>
      </c>
      <c r="BY17" s="288">
        <v>0</v>
      </c>
      <c r="BZ17" s="288">
        <v>0</v>
      </c>
      <c r="CA17" s="288">
        <v>0</v>
      </c>
      <c r="CB17" s="288">
        <v>0</v>
      </c>
      <c r="CC17" s="288">
        <v>0</v>
      </c>
      <c r="CD17" s="288">
        <v>0</v>
      </c>
      <c r="CE17" s="288">
        <v>0</v>
      </c>
      <c r="CF17" s="288">
        <v>0</v>
      </c>
      <c r="CG17" s="288">
        <v>0</v>
      </c>
      <c r="CH17" s="288">
        <v>0</v>
      </c>
      <c r="CI17" s="288">
        <v>0</v>
      </c>
      <c r="CJ17" s="288">
        <v>0</v>
      </c>
      <c r="CK17" s="288">
        <v>0</v>
      </c>
      <c r="CL17" s="288">
        <v>0</v>
      </c>
      <c r="CM17" s="288">
        <v>0</v>
      </c>
      <c r="CN17" s="288">
        <v>0</v>
      </c>
      <c r="CO17" s="288">
        <v>0</v>
      </c>
      <c r="CP17" s="288">
        <v>0</v>
      </c>
      <c r="CQ17" s="288">
        <v>0</v>
      </c>
      <c r="CR17" s="288">
        <v>0</v>
      </c>
      <c r="CS17" s="288">
        <v>0</v>
      </c>
      <c r="CT17" s="288">
        <v>0</v>
      </c>
      <c r="CU17" s="288">
        <v>0</v>
      </c>
      <c r="CV17" s="288">
        <v>0</v>
      </c>
      <c r="CW17" s="288">
        <v>0</v>
      </c>
      <c r="CX17" s="288">
        <v>0</v>
      </c>
      <c r="CY17" s="288">
        <v>0</v>
      </c>
      <c r="CZ17" s="288">
        <v>0</v>
      </c>
      <c r="DA17" s="288">
        <v>0</v>
      </c>
      <c r="DB17" s="288">
        <v>0</v>
      </c>
      <c r="DC17" s="288">
        <v>0</v>
      </c>
      <c r="DD17" s="288">
        <v>0</v>
      </c>
      <c r="DE17" s="288">
        <v>0</v>
      </c>
      <c r="DF17" s="288">
        <v>0</v>
      </c>
    </row>
    <row r="18" spans="1:110" ht="30" customHeight="1" x14ac:dyDescent="0.25">
      <c r="A18" s="57"/>
      <c r="B18" s="390"/>
      <c r="C18" s="697" t="s">
        <v>376</v>
      </c>
      <c r="D18" s="697"/>
      <c r="E18" s="697"/>
      <c r="F18" s="433">
        <v>10</v>
      </c>
      <c r="G18" s="57"/>
      <c r="H18" s="576"/>
      <c r="I18" s="287"/>
      <c r="J18" s="181"/>
      <c r="N18" s="64"/>
      <c r="X18" s="64"/>
      <c r="AH18" s="64"/>
      <c r="AR18" s="64"/>
      <c r="BB18" s="64"/>
      <c r="BL18" s="64"/>
      <c r="BV18" s="64"/>
      <c r="CF18" s="64"/>
      <c r="CP18" s="64"/>
      <c r="CZ18" s="64"/>
    </row>
    <row r="19" spans="1:110" ht="15" customHeight="1" x14ac:dyDescent="0.2">
      <c r="A19" s="57"/>
      <c r="B19" s="390"/>
      <c r="C19" s="387"/>
      <c r="D19" s="387"/>
      <c r="E19" s="387"/>
      <c r="F19" s="214">
        <v>0</v>
      </c>
      <c r="G19" s="57"/>
      <c r="H19" s="575"/>
      <c r="I19" s="179"/>
      <c r="J19" s="181"/>
    </row>
    <row r="20" spans="1:110" ht="28" customHeight="1" x14ac:dyDescent="0.2">
      <c r="A20" s="57"/>
      <c r="B20" s="493" t="str">
        <f>Weighting!C44</f>
        <v>EC 3.0</v>
      </c>
      <c r="C20" s="685" t="s">
        <v>210</v>
      </c>
      <c r="D20" s="685"/>
      <c r="E20" s="685"/>
      <c r="F20" s="499" t="s">
        <v>246</v>
      </c>
      <c r="G20" s="57"/>
      <c r="H20" s="144">
        <f>H22*$G$71</f>
        <v>0</v>
      </c>
      <c r="I20" s="249"/>
      <c r="J20" s="181"/>
      <c r="K20" s="276">
        <f t="shared" ref="K20:AP20" si="7">K22*$G$71</f>
        <v>0</v>
      </c>
      <c r="L20" s="276">
        <f t="shared" si="7"/>
        <v>0</v>
      </c>
      <c r="M20" s="276">
        <f t="shared" si="7"/>
        <v>0</v>
      </c>
      <c r="N20" s="276">
        <f t="shared" si="7"/>
        <v>0</v>
      </c>
      <c r="O20" s="276">
        <f t="shared" si="7"/>
        <v>0</v>
      </c>
      <c r="P20" s="276">
        <f t="shared" si="7"/>
        <v>0</v>
      </c>
      <c r="Q20" s="276">
        <f t="shared" si="7"/>
        <v>0</v>
      </c>
      <c r="R20" s="276">
        <f t="shared" si="7"/>
        <v>0</v>
      </c>
      <c r="S20" s="276">
        <f t="shared" si="7"/>
        <v>0</v>
      </c>
      <c r="T20" s="276">
        <f t="shared" si="7"/>
        <v>0</v>
      </c>
      <c r="U20" s="276">
        <f t="shared" si="7"/>
        <v>0</v>
      </c>
      <c r="V20" s="276">
        <f t="shared" si="7"/>
        <v>0</v>
      </c>
      <c r="W20" s="276">
        <f t="shared" si="7"/>
        <v>0</v>
      </c>
      <c r="X20" s="276">
        <f t="shared" si="7"/>
        <v>0</v>
      </c>
      <c r="Y20" s="276">
        <f t="shared" si="7"/>
        <v>0</v>
      </c>
      <c r="Z20" s="276">
        <f t="shared" si="7"/>
        <v>0</v>
      </c>
      <c r="AA20" s="276">
        <f t="shared" si="7"/>
        <v>0</v>
      </c>
      <c r="AB20" s="276">
        <f t="shared" si="7"/>
        <v>0</v>
      </c>
      <c r="AC20" s="276">
        <f t="shared" si="7"/>
        <v>0</v>
      </c>
      <c r="AD20" s="276">
        <f t="shared" si="7"/>
        <v>0</v>
      </c>
      <c r="AE20" s="276">
        <f t="shared" si="7"/>
        <v>0</v>
      </c>
      <c r="AF20" s="276">
        <f t="shared" si="7"/>
        <v>0</v>
      </c>
      <c r="AG20" s="276">
        <f t="shared" si="7"/>
        <v>0</v>
      </c>
      <c r="AH20" s="276">
        <f t="shared" si="7"/>
        <v>0</v>
      </c>
      <c r="AI20" s="276">
        <f t="shared" si="7"/>
        <v>0</v>
      </c>
      <c r="AJ20" s="276">
        <f t="shared" si="7"/>
        <v>0</v>
      </c>
      <c r="AK20" s="276">
        <f t="shared" si="7"/>
        <v>0</v>
      </c>
      <c r="AL20" s="276">
        <f t="shared" si="7"/>
        <v>0</v>
      </c>
      <c r="AM20" s="276">
        <f t="shared" si="7"/>
        <v>0</v>
      </c>
      <c r="AN20" s="276">
        <f t="shared" si="7"/>
        <v>0</v>
      </c>
      <c r="AO20" s="276">
        <f t="shared" si="7"/>
        <v>0</v>
      </c>
      <c r="AP20" s="276">
        <f t="shared" si="7"/>
        <v>0</v>
      </c>
      <c r="AQ20" s="276">
        <f t="shared" ref="AQ20:BV20" si="8">AQ22*$G$71</f>
        <v>0</v>
      </c>
      <c r="AR20" s="276">
        <f t="shared" si="8"/>
        <v>0</v>
      </c>
      <c r="AS20" s="276">
        <f t="shared" si="8"/>
        <v>0</v>
      </c>
      <c r="AT20" s="276">
        <f t="shared" si="8"/>
        <v>0</v>
      </c>
      <c r="AU20" s="276">
        <f t="shared" si="8"/>
        <v>0</v>
      </c>
      <c r="AV20" s="276">
        <f t="shared" si="8"/>
        <v>0</v>
      </c>
      <c r="AW20" s="276">
        <f t="shared" si="8"/>
        <v>0</v>
      </c>
      <c r="AX20" s="276">
        <f t="shared" si="8"/>
        <v>0</v>
      </c>
      <c r="AY20" s="276">
        <f t="shared" si="8"/>
        <v>0</v>
      </c>
      <c r="AZ20" s="276">
        <f t="shared" si="8"/>
        <v>0</v>
      </c>
      <c r="BA20" s="276">
        <f t="shared" si="8"/>
        <v>0</v>
      </c>
      <c r="BB20" s="276">
        <f t="shared" si="8"/>
        <v>0</v>
      </c>
      <c r="BC20" s="276">
        <f t="shared" si="8"/>
        <v>0</v>
      </c>
      <c r="BD20" s="276">
        <f t="shared" si="8"/>
        <v>0</v>
      </c>
      <c r="BE20" s="276">
        <f t="shared" si="8"/>
        <v>0</v>
      </c>
      <c r="BF20" s="276">
        <f t="shared" si="8"/>
        <v>0</v>
      </c>
      <c r="BG20" s="276">
        <f t="shared" si="8"/>
        <v>0</v>
      </c>
      <c r="BH20" s="276">
        <f t="shared" si="8"/>
        <v>0</v>
      </c>
      <c r="BI20" s="276">
        <f t="shared" si="8"/>
        <v>0</v>
      </c>
      <c r="BJ20" s="276">
        <f t="shared" si="8"/>
        <v>0</v>
      </c>
      <c r="BK20" s="276">
        <f t="shared" si="8"/>
        <v>0</v>
      </c>
      <c r="BL20" s="276">
        <f t="shared" si="8"/>
        <v>0</v>
      </c>
      <c r="BM20" s="276">
        <f t="shared" si="8"/>
        <v>0</v>
      </c>
      <c r="BN20" s="276">
        <f t="shared" si="8"/>
        <v>0</v>
      </c>
      <c r="BO20" s="276">
        <f t="shared" si="8"/>
        <v>0</v>
      </c>
      <c r="BP20" s="276">
        <f t="shared" si="8"/>
        <v>0</v>
      </c>
      <c r="BQ20" s="276">
        <f t="shared" si="8"/>
        <v>0</v>
      </c>
      <c r="BR20" s="276">
        <f t="shared" si="8"/>
        <v>0</v>
      </c>
      <c r="BS20" s="276">
        <f t="shared" si="8"/>
        <v>0</v>
      </c>
      <c r="BT20" s="276">
        <f t="shared" si="8"/>
        <v>0</v>
      </c>
      <c r="BU20" s="276">
        <f t="shared" si="8"/>
        <v>0</v>
      </c>
      <c r="BV20" s="276">
        <f t="shared" si="8"/>
        <v>0</v>
      </c>
      <c r="BW20" s="276">
        <f t="shared" ref="BW20:DF20" si="9">BW22*$G$71</f>
        <v>0</v>
      </c>
      <c r="BX20" s="276">
        <f t="shared" si="9"/>
        <v>0</v>
      </c>
      <c r="BY20" s="276">
        <f t="shared" si="9"/>
        <v>0</v>
      </c>
      <c r="BZ20" s="276">
        <f t="shared" si="9"/>
        <v>0</v>
      </c>
      <c r="CA20" s="276">
        <f t="shared" si="9"/>
        <v>0</v>
      </c>
      <c r="CB20" s="276">
        <f t="shared" si="9"/>
        <v>0</v>
      </c>
      <c r="CC20" s="276">
        <f t="shared" si="9"/>
        <v>0</v>
      </c>
      <c r="CD20" s="276">
        <f t="shared" si="9"/>
        <v>0</v>
      </c>
      <c r="CE20" s="276">
        <f t="shared" si="9"/>
        <v>0</v>
      </c>
      <c r="CF20" s="276">
        <f t="shared" si="9"/>
        <v>0</v>
      </c>
      <c r="CG20" s="276">
        <f t="shared" si="9"/>
        <v>0</v>
      </c>
      <c r="CH20" s="276">
        <f t="shared" si="9"/>
        <v>0</v>
      </c>
      <c r="CI20" s="276">
        <f t="shared" si="9"/>
        <v>0</v>
      </c>
      <c r="CJ20" s="276">
        <f t="shared" si="9"/>
        <v>0</v>
      </c>
      <c r="CK20" s="276">
        <f t="shared" si="9"/>
        <v>0</v>
      </c>
      <c r="CL20" s="276">
        <f t="shared" si="9"/>
        <v>0</v>
      </c>
      <c r="CM20" s="276">
        <f t="shared" si="9"/>
        <v>0</v>
      </c>
      <c r="CN20" s="276">
        <f t="shared" si="9"/>
        <v>0</v>
      </c>
      <c r="CO20" s="276">
        <f t="shared" si="9"/>
        <v>0</v>
      </c>
      <c r="CP20" s="276">
        <f t="shared" si="9"/>
        <v>0</v>
      </c>
      <c r="CQ20" s="276">
        <f t="shared" si="9"/>
        <v>0</v>
      </c>
      <c r="CR20" s="276">
        <f t="shared" si="9"/>
        <v>0</v>
      </c>
      <c r="CS20" s="276">
        <f t="shared" si="9"/>
        <v>0</v>
      </c>
      <c r="CT20" s="276">
        <f t="shared" si="9"/>
        <v>0</v>
      </c>
      <c r="CU20" s="276">
        <f t="shared" si="9"/>
        <v>0</v>
      </c>
      <c r="CV20" s="276">
        <f t="shared" si="9"/>
        <v>0</v>
      </c>
      <c r="CW20" s="276">
        <f t="shared" si="9"/>
        <v>0</v>
      </c>
      <c r="CX20" s="276">
        <f t="shared" si="9"/>
        <v>0</v>
      </c>
      <c r="CY20" s="276">
        <f t="shared" si="9"/>
        <v>0</v>
      </c>
      <c r="CZ20" s="276">
        <f t="shared" si="9"/>
        <v>0</v>
      </c>
      <c r="DA20" s="276">
        <f t="shared" si="9"/>
        <v>0</v>
      </c>
      <c r="DB20" s="276">
        <f t="shared" si="9"/>
        <v>0</v>
      </c>
      <c r="DC20" s="276">
        <f t="shared" si="9"/>
        <v>0</v>
      </c>
      <c r="DD20" s="276">
        <f t="shared" si="9"/>
        <v>0</v>
      </c>
      <c r="DE20" s="276">
        <f t="shared" si="9"/>
        <v>0</v>
      </c>
      <c r="DF20" s="276">
        <f t="shared" si="9"/>
        <v>0</v>
      </c>
    </row>
    <row r="21" spans="1:110" ht="27.75" customHeight="1" x14ac:dyDescent="0.2">
      <c r="A21" s="57"/>
      <c r="B21" s="390"/>
      <c r="C21" s="743" t="s">
        <v>211</v>
      </c>
      <c r="D21" s="743"/>
      <c r="E21" s="743"/>
      <c r="F21" s="687">
        <f>G21+G22</f>
        <v>0</v>
      </c>
      <c r="G21" s="90">
        <f>Location!L101</f>
        <v>0</v>
      </c>
      <c r="H21" s="89"/>
      <c r="I21" s="66"/>
      <c r="J21" s="181"/>
    </row>
    <row r="22" spans="1:110" ht="27.75" customHeight="1" x14ac:dyDescent="0.2">
      <c r="A22" s="57"/>
      <c r="B22" s="390"/>
      <c r="C22" s="743"/>
      <c r="D22" s="743"/>
      <c r="E22" s="743"/>
      <c r="F22" s="687"/>
      <c r="G22" s="90">
        <f>Location!L106</f>
        <v>0</v>
      </c>
      <c r="H22" s="575">
        <f>I22</f>
        <v>0</v>
      </c>
      <c r="I22" s="216">
        <f>F21/1070*100</f>
        <v>0</v>
      </c>
      <c r="J22" s="181"/>
      <c r="K22" s="303">
        <f t="shared" ref="K22:T22" si="10">$I$22</f>
        <v>0</v>
      </c>
      <c r="L22" s="303">
        <f t="shared" si="10"/>
        <v>0</v>
      </c>
      <c r="M22" s="303">
        <f t="shared" si="10"/>
        <v>0</v>
      </c>
      <c r="N22" s="303">
        <f t="shared" si="10"/>
        <v>0</v>
      </c>
      <c r="O22" s="303">
        <f t="shared" si="10"/>
        <v>0</v>
      </c>
      <c r="P22" s="303">
        <f t="shared" si="10"/>
        <v>0</v>
      </c>
      <c r="Q22" s="303">
        <f t="shared" si="10"/>
        <v>0</v>
      </c>
      <c r="R22" s="303">
        <f t="shared" si="10"/>
        <v>0</v>
      </c>
      <c r="S22" s="303">
        <f t="shared" si="10"/>
        <v>0</v>
      </c>
      <c r="T22" s="303">
        <f t="shared" si="10"/>
        <v>0</v>
      </c>
      <c r="U22" s="303">
        <f t="shared" ref="U22:CF22" si="11">$I$22</f>
        <v>0</v>
      </c>
      <c r="V22" s="303">
        <f t="shared" si="11"/>
        <v>0</v>
      </c>
      <c r="W22" s="303">
        <f t="shared" si="11"/>
        <v>0</v>
      </c>
      <c r="X22" s="303">
        <f t="shared" si="11"/>
        <v>0</v>
      </c>
      <c r="Y22" s="303">
        <f t="shared" si="11"/>
        <v>0</v>
      </c>
      <c r="Z22" s="303">
        <f t="shared" si="11"/>
        <v>0</v>
      </c>
      <c r="AA22" s="303">
        <f t="shared" si="11"/>
        <v>0</v>
      </c>
      <c r="AB22" s="303">
        <f t="shared" si="11"/>
        <v>0</v>
      </c>
      <c r="AC22" s="303">
        <f t="shared" si="11"/>
        <v>0</v>
      </c>
      <c r="AD22" s="303">
        <f t="shared" si="11"/>
        <v>0</v>
      </c>
      <c r="AE22" s="303">
        <f t="shared" si="11"/>
        <v>0</v>
      </c>
      <c r="AF22" s="303">
        <f t="shared" si="11"/>
        <v>0</v>
      </c>
      <c r="AG22" s="303">
        <f t="shared" si="11"/>
        <v>0</v>
      </c>
      <c r="AH22" s="303">
        <f t="shared" si="11"/>
        <v>0</v>
      </c>
      <c r="AI22" s="303">
        <f t="shared" si="11"/>
        <v>0</v>
      </c>
      <c r="AJ22" s="303">
        <f t="shared" si="11"/>
        <v>0</v>
      </c>
      <c r="AK22" s="303">
        <f t="shared" si="11"/>
        <v>0</v>
      </c>
      <c r="AL22" s="303">
        <f t="shared" si="11"/>
        <v>0</v>
      </c>
      <c r="AM22" s="303">
        <f t="shared" si="11"/>
        <v>0</v>
      </c>
      <c r="AN22" s="303">
        <f t="shared" si="11"/>
        <v>0</v>
      </c>
      <c r="AO22" s="303">
        <f t="shared" si="11"/>
        <v>0</v>
      </c>
      <c r="AP22" s="303">
        <f t="shared" si="11"/>
        <v>0</v>
      </c>
      <c r="AQ22" s="303">
        <f t="shared" si="11"/>
        <v>0</v>
      </c>
      <c r="AR22" s="303">
        <f t="shared" si="11"/>
        <v>0</v>
      </c>
      <c r="AS22" s="303">
        <f t="shared" si="11"/>
        <v>0</v>
      </c>
      <c r="AT22" s="303">
        <f t="shared" si="11"/>
        <v>0</v>
      </c>
      <c r="AU22" s="303">
        <f t="shared" si="11"/>
        <v>0</v>
      </c>
      <c r="AV22" s="303">
        <f t="shared" si="11"/>
        <v>0</v>
      </c>
      <c r="AW22" s="303">
        <f t="shared" si="11"/>
        <v>0</v>
      </c>
      <c r="AX22" s="303">
        <f t="shared" si="11"/>
        <v>0</v>
      </c>
      <c r="AY22" s="303">
        <f t="shared" si="11"/>
        <v>0</v>
      </c>
      <c r="AZ22" s="303">
        <f t="shared" si="11"/>
        <v>0</v>
      </c>
      <c r="BA22" s="303">
        <f t="shared" si="11"/>
        <v>0</v>
      </c>
      <c r="BB22" s="303">
        <f t="shared" si="11"/>
        <v>0</v>
      </c>
      <c r="BC22" s="303">
        <f t="shared" si="11"/>
        <v>0</v>
      </c>
      <c r="BD22" s="303">
        <f t="shared" si="11"/>
        <v>0</v>
      </c>
      <c r="BE22" s="303">
        <f t="shared" si="11"/>
        <v>0</v>
      </c>
      <c r="BF22" s="303">
        <f t="shared" si="11"/>
        <v>0</v>
      </c>
      <c r="BG22" s="303">
        <f t="shared" si="11"/>
        <v>0</v>
      </c>
      <c r="BH22" s="303">
        <f t="shared" si="11"/>
        <v>0</v>
      </c>
      <c r="BI22" s="303">
        <f t="shared" si="11"/>
        <v>0</v>
      </c>
      <c r="BJ22" s="303">
        <f t="shared" si="11"/>
        <v>0</v>
      </c>
      <c r="BK22" s="303">
        <f t="shared" si="11"/>
        <v>0</v>
      </c>
      <c r="BL22" s="303">
        <f t="shared" si="11"/>
        <v>0</v>
      </c>
      <c r="BM22" s="303">
        <f t="shared" si="11"/>
        <v>0</v>
      </c>
      <c r="BN22" s="303">
        <f t="shared" si="11"/>
        <v>0</v>
      </c>
      <c r="BO22" s="303">
        <f t="shared" si="11"/>
        <v>0</v>
      </c>
      <c r="BP22" s="303">
        <f t="shared" si="11"/>
        <v>0</v>
      </c>
      <c r="BQ22" s="303">
        <f t="shared" si="11"/>
        <v>0</v>
      </c>
      <c r="BR22" s="303">
        <f t="shared" si="11"/>
        <v>0</v>
      </c>
      <c r="BS22" s="303">
        <f t="shared" si="11"/>
        <v>0</v>
      </c>
      <c r="BT22" s="303">
        <f t="shared" si="11"/>
        <v>0</v>
      </c>
      <c r="BU22" s="303">
        <f t="shared" si="11"/>
        <v>0</v>
      </c>
      <c r="BV22" s="303">
        <f t="shared" si="11"/>
        <v>0</v>
      </c>
      <c r="BW22" s="303">
        <f t="shared" si="11"/>
        <v>0</v>
      </c>
      <c r="BX22" s="303">
        <f t="shared" si="11"/>
        <v>0</v>
      </c>
      <c r="BY22" s="303">
        <f t="shared" si="11"/>
        <v>0</v>
      </c>
      <c r="BZ22" s="303">
        <f t="shared" si="11"/>
        <v>0</v>
      </c>
      <c r="CA22" s="303">
        <f t="shared" si="11"/>
        <v>0</v>
      </c>
      <c r="CB22" s="303">
        <f t="shared" si="11"/>
        <v>0</v>
      </c>
      <c r="CC22" s="303">
        <f t="shared" si="11"/>
        <v>0</v>
      </c>
      <c r="CD22" s="303">
        <f t="shared" si="11"/>
        <v>0</v>
      </c>
      <c r="CE22" s="303">
        <f t="shared" si="11"/>
        <v>0</v>
      </c>
      <c r="CF22" s="303">
        <f t="shared" si="11"/>
        <v>0</v>
      </c>
      <c r="CG22" s="303">
        <f t="shared" ref="CG22:DF22" si="12">$I$22</f>
        <v>0</v>
      </c>
      <c r="CH22" s="303">
        <f t="shared" si="12"/>
        <v>0</v>
      </c>
      <c r="CI22" s="303">
        <f t="shared" si="12"/>
        <v>0</v>
      </c>
      <c r="CJ22" s="303">
        <f t="shared" si="12"/>
        <v>0</v>
      </c>
      <c r="CK22" s="303">
        <f t="shared" si="12"/>
        <v>0</v>
      </c>
      <c r="CL22" s="303">
        <f t="shared" si="12"/>
        <v>0</v>
      </c>
      <c r="CM22" s="303">
        <f t="shared" si="12"/>
        <v>0</v>
      </c>
      <c r="CN22" s="303">
        <f t="shared" si="12"/>
        <v>0</v>
      </c>
      <c r="CO22" s="303">
        <f t="shared" si="12"/>
        <v>0</v>
      </c>
      <c r="CP22" s="303">
        <f t="shared" si="12"/>
        <v>0</v>
      </c>
      <c r="CQ22" s="303">
        <f t="shared" si="12"/>
        <v>0</v>
      </c>
      <c r="CR22" s="303">
        <f t="shared" si="12"/>
        <v>0</v>
      </c>
      <c r="CS22" s="303">
        <f t="shared" si="12"/>
        <v>0</v>
      </c>
      <c r="CT22" s="303">
        <f t="shared" si="12"/>
        <v>0</v>
      </c>
      <c r="CU22" s="303">
        <f t="shared" si="12"/>
        <v>0</v>
      </c>
      <c r="CV22" s="303">
        <f t="shared" si="12"/>
        <v>0</v>
      </c>
      <c r="CW22" s="303">
        <f t="shared" si="12"/>
        <v>0</v>
      </c>
      <c r="CX22" s="303">
        <f t="shared" si="12"/>
        <v>0</v>
      </c>
      <c r="CY22" s="303">
        <f t="shared" si="12"/>
        <v>0</v>
      </c>
      <c r="CZ22" s="303">
        <f t="shared" si="12"/>
        <v>0</v>
      </c>
      <c r="DA22" s="303">
        <f t="shared" si="12"/>
        <v>0</v>
      </c>
      <c r="DB22" s="303">
        <f t="shared" si="12"/>
        <v>0</v>
      </c>
      <c r="DC22" s="303">
        <f t="shared" si="12"/>
        <v>0</v>
      </c>
      <c r="DD22" s="303">
        <f t="shared" si="12"/>
        <v>0</v>
      </c>
      <c r="DE22" s="303">
        <f t="shared" si="12"/>
        <v>0</v>
      </c>
      <c r="DF22" s="303">
        <f t="shared" si="12"/>
        <v>0</v>
      </c>
    </row>
    <row r="23" spans="1:110" ht="18" customHeight="1" x14ac:dyDescent="0.2">
      <c r="A23" s="57"/>
      <c r="B23" s="390"/>
      <c r="C23" s="387"/>
      <c r="D23" s="387"/>
      <c r="E23" s="387"/>
      <c r="F23" s="60"/>
      <c r="G23" s="57"/>
      <c r="H23" s="575"/>
      <c r="I23" s="179"/>
      <c r="J23" s="181"/>
    </row>
    <row r="24" spans="1:110" ht="27" customHeight="1" x14ac:dyDescent="0.2">
      <c r="A24" s="57"/>
      <c r="B24" s="521" t="str">
        <f>Weighting!C45</f>
        <v>EC 4.0</v>
      </c>
      <c r="C24" s="691" t="s">
        <v>379</v>
      </c>
      <c r="D24" s="691"/>
      <c r="E24" s="691"/>
      <c r="F24" s="457" t="s">
        <v>246</v>
      </c>
      <c r="G24" s="57"/>
      <c r="H24" s="144">
        <f>H26*$G$72</f>
        <v>0</v>
      </c>
      <c r="I24" s="249"/>
      <c r="J24" s="181"/>
      <c r="K24" s="276">
        <f t="shared" ref="K24:AP24" si="13">K26*$G$72</f>
        <v>0</v>
      </c>
      <c r="L24" s="276">
        <f t="shared" si="13"/>
        <v>0</v>
      </c>
      <c r="M24" s="276">
        <f t="shared" si="13"/>
        <v>0</v>
      </c>
      <c r="N24" s="276">
        <f t="shared" si="13"/>
        <v>0</v>
      </c>
      <c r="O24" s="276">
        <f t="shared" si="13"/>
        <v>0</v>
      </c>
      <c r="P24" s="276">
        <f t="shared" si="13"/>
        <v>0</v>
      </c>
      <c r="Q24" s="276">
        <f t="shared" si="13"/>
        <v>0</v>
      </c>
      <c r="R24" s="276">
        <f t="shared" si="13"/>
        <v>0</v>
      </c>
      <c r="S24" s="276">
        <f t="shared" si="13"/>
        <v>0</v>
      </c>
      <c r="T24" s="276">
        <f t="shared" si="13"/>
        <v>0</v>
      </c>
      <c r="U24" s="276">
        <f t="shared" si="13"/>
        <v>0</v>
      </c>
      <c r="V24" s="276">
        <f t="shared" si="13"/>
        <v>0</v>
      </c>
      <c r="W24" s="276">
        <f t="shared" si="13"/>
        <v>0</v>
      </c>
      <c r="X24" s="276">
        <f t="shared" si="13"/>
        <v>0</v>
      </c>
      <c r="Y24" s="276">
        <f t="shared" si="13"/>
        <v>0</v>
      </c>
      <c r="Z24" s="276">
        <f t="shared" si="13"/>
        <v>0</v>
      </c>
      <c r="AA24" s="276">
        <f t="shared" si="13"/>
        <v>0</v>
      </c>
      <c r="AB24" s="276">
        <f t="shared" si="13"/>
        <v>0</v>
      </c>
      <c r="AC24" s="276">
        <f t="shared" si="13"/>
        <v>0</v>
      </c>
      <c r="AD24" s="276">
        <f t="shared" si="13"/>
        <v>0</v>
      </c>
      <c r="AE24" s="276">
        <f t="shared" si="13"/>
        <v>0</v>
      </c>
      <c r="AF24" s="276">
        <f t="shared" si="13"/>
        <v>0</v>
      </c>
      <c r="AG24" s="276">
        <f t="shared" si="13"/>
        <v>0</v>
      </c>
      <c r="AH24" s="276">
        <f t="shared" si="13"/>
        <v>0</v>
      </c>
      <c r="AI24" s="276">
        <f t="shared" si="13"/>
        <v>0</v>
      </c>
      <c r="AJ24" s="276">
        <f t="shared" si="13"/>
        <v>0</v>
      </c>
      <c r="AK24" s="276">
        <f t="shared" si="13"/>
        <v>0</v>
      </c>
      <c r="AL24" s="276">
        <f t="shared" si="13"/>
        <v>0</v>
      </c>
      <c r="AM24" s="276">
        <f t="shared" si="13"/>
        <v>0</v>
      </c>
      <c r="AN24" s="276">
        <f t="shared" si="13"/>
        <v>0</v>
      </c>
      <c r="AO24" s="276">
        <f t="shared" si="13"/>
        <v>0</v>
      </c>
      <c r="AP24" s="276">
        <f t="shared" si="13"/>
        <v>0</v>
      </c>
      <c r="AQ24" s="276">
        <f t="shared" ref="AQ24:BV24" si="14">AQ26*$G$72</f>
        <v>0</v>
      </c>
      <c r="AR24" s="276">
        <f t="shared" si="14"/>
        <v>0</v>
      </c>
      <c r="AS24" s="276">
        <f t="shared" si="14"/>
        <v>0</v>
      </c>
      <c r="AT24" s="276">
        <f t="shared" si="14"/>
        <v>0</v>
      </c>
      <c r="AU24" s="276">
        <f t="shared" si="14"/>
        <v>0</v>
      </c>
      <c r="AV24" s="276">
        <f t="shared" si="14"/>
        <v>0</v>
      </c>
      <c r="AW24" s="276">
        <f t="shared" si="14"/>
        <v>0</v>
      </c>
      <c r="AX24" s="276">
        <f t="shared" si="14"/>
        <v>0</v>
      </c>
      <c r="AY24" s="276">
        <f t="shared" si="14"/>
        <v>0</v>
      </c>
      <c r="AZ24" s="276">
        <f t="shared" si="14"/>
        <v>0</v>
      </c>
      <c r="BA24" s="276">
        <f t="shared" si="14"/>
        <v>0</v>
      </c>
      <c r="BB24" s="276">
        <f t="shared" si="14"/>
        <v>0</v>
      </c>
      <c r="BC24" s="276">
        <f t="shared" si="14"/>
        <v>0</v>
      </c>
      <c r="BD24" s="276">
        <f t="shared" si="14"/>
        <v>0</v>
      </c>
      <c r="BE24" s="276">
        <f t="shared" si="14"/>
        <v>0</v>
      </c>
      <c r="BF24" s="276">
        <f t="shared" si="14"/>
        <v>0</v>
      </c>
      <c r="BG24" s="276">
        <f t="shared" si="14"/>
        <v>0</v>
      </c>
      <c r="BH24" s="276">
        <f t="shared" si="14"/>
        <v>0</v>
      </c>
      <c r="BI24" s="276">
        <f t="shared" si="14"/>
        <v>0</v>
      </c>
      <c r="BJ24" s="276">
        <f t="shared" si="14"/>
        <v>0</v>
      </c>
      <c r="BK24" s="276">
        <f t="shared" si="14"/>
        <v>0</v>
      </c>
      <c r="BL24" s="276">
        <f t="shared" si="14"/>
        <v>0</v>
      </c>
      <c r="BM24" s="276">
        <f t="shared" si="14"/>
        <v>0</v>
      </c>
      <c r="BN24" s="276">
        <f t="shared" si="14"/>
        <v>0</v>
      </c>
      <c r="BO24" s="276">
        <f t="shared" si="14"/>
        <v>0</v>
      </c>
      <c r="BP24" s="276">
        <f t="shared" si="14"/>
        <v>0</v>
      </c>
      <c r="BQ24" s="276">
        <f t="shared" si="14"/>
        <v>0</v>
      </c>
      <c r="BR24" s="276">
        <f t="shared" si="14"/>
        <v>0</v>
      </c>
      <c r="BS24" s="276">
        <f t="shared" si="14"/>
        <v>0</v>
      </c>
      <c r="BT24" s="276">
        <f t="shared" si="14"/>
        <v>0</v>
      </c>
      <c r="BU24" s="276">
        <f t="shared" si="14"/>
        <v>0</v>
      </c>
      <c r="BV24" s="276">
        <f t="shared" si="14"/>
        <v>0</v>
      </c>
      <c r="BW24" s="276">
        <f t="shared" ref="BW24:DF24" si="15">BW26*$G$72</f>
        <v>0</v>
      </c>
      <c r="BX24" s="276">
        <f t="shared" si="15"/>
        <v>0</v>
      </c>
      <c r="BY24" s="276">
        <f t="shared" si="15"/>
        <v>0</v>
      </c>
      <c r="BZ24" s="276">
        <f t="shared" si="15"/>
        <v>0</v>
      </c>
      <c r="CA24" s="276">
        <f t="shared" si="15"/>
        <v>0</v>
      </c>
      <c r="CB24" s="276">
        <f t="shared" si="15"/>
        <v>0</v>
      </c>
      <c r="CC24" s="276">
        <f t="shared" si="15"/>
        <v>0</v>
      </c>
      <c r="CD24" s="276">
        <f t="shared" si="15"/>
        <v>0</v>
      </c>
      <c r="CE24" s="276">
        <f t="shared" si="15"/>
        <v>0</v>
      </c>
      <c r="CF24" s="276">
        <f t="shared" si="15"/>
        <v>0</v>
      </c>
      <c r="CG24" s="276">
        <f t="shared" si="15"/>
        <v>0</v>
      </c>
      <c r="CH24" s="276">
        <f t="shared" si="15"/>
        <v>0</v>
      </c>
      <c r="CI24" s="276">
        <f t="shared" si="15"/>
        <v>0</v>
      </c>
      <c r="CJ24" s="276">
        <f t="shared" si="15"/>
        <v>0</v>
      </c>
      <c r="CK24" s="276">
        <f t="shared" si="15"/>
        <v>0</v>
      </c>
      <c r="CL24" s="276">
        <f t="shared" si="15"/>
        <v>0</v>
      </c>
      <c r="CM24" s="276">
        <f t="shared" si="15"/>
        <v>0</v>
      </c>
      <c r="CN24" s="276">
        <f t="shared" si="15"/>
        <v>0</v>
      </c>
      <c r="CO24" s="276">
        <f t="shared" si="15"/>
        <v>0</v>
      </c>
      <c r="CP24" s="276">
        <f t="shared" si="15"/>
        <v>0</v>
      </c>
      <c r="CQ24" s="276">
        <f t="shared" si="15"/>
        <v>0</v>
      </c>
      <c r="CR24" s="276">
        <f t="shared" si="15"/>
        <v>0</v>
      </c>
      <c r="CS24" s="276">
        <f t="shared" si="15"/>
        <v>0</v>
      </c>
      <c r="CT24" s="276">
        <f t="shared" si="15"/>
        <v>0</v>
      </c>
      <c r="CU24" s="276">
        <f t="shared" si="15"/>
        <v>0</v>
      </c>
      <c r="CV24" s="276">
        <f t="shared" si="15"/>
        <v>0</v>
      </c>
      <c r="CW24" s="276">
        <f t="shared" si="15"/>
        <v>0</v>
      </c>
      <c r="CX24" s="276">
        <f t="shared" si="15"/>
        <v>0</v>
      </c>
      <c r="CY24" s="276">
        <f t="shared" si="15"/>
        <v>0</v>
      </c>
      <c r="CZ24" s="276">
        <f t="shared" si="15"/>
        <v>0</v>
      </c>
      <c r="DA24" s="276">
        <f t="shared" si="15"/>
        <v>0</v>
      </c>
      <c r="DB24" s="276">
        <f t="shared" si="15"/>
        <v>0</v>
      </c>
      <c r="DC24" s="276">
        <f t="shared" si="15"/>
        <v>0</v>
      </c>
      <c r="DD24" s="276">
        <f t="shared" si="15"/>
        <v>0</v>
      </c>
      <c r="DE24" s="276">
        <f t="shared" si="15"/>
        <v>0</v>
      </c>
      <c r="DF24" s="276">
        <f t="shared" si="15"/>
        <v>0</v>
      </c>
    </row>
    <row r="25" spans="1:110" ht="20" customHeight="1" thickBot="1" x14ac:dyDescent="0.25">
      <c r="A25" s="57"/>
      <c r="B25" s="63"/>
      <c r="C25" s="389"/>
      <c r="D25" s="389"/>
      <c r="E25" s="389"/>
      <c r="F25" s="466"/>
      <c r="G25" s="57"/>
      <c r="H25" s="144"/>
      <c r="I25" s="63"/>
      <c r="J25" s="181"/>
      <c r="K25" s="726" t="s">
        <v>420</v>
      </c>
      <c r="L25" s="726"/>
      <c r="M25" s="726"/>
      <c r="N25" s="726"/>
      <c r="O25" s="726"/>
      <c r="P25" s="726"/>
      <c r="Q25" s="726"/>
      <c r="R25" s="726"/>
      <c r="S25" s="726"/>
      <c r="T25" s="726"/>
      <c r="U25" s="726" t="s">
        <v>420</v>
      </c>
      <c r="V25" s="726"/>
      <c r="W25" s="726"/>
      <c r="X25" s="726"/>
      <c r="Y25" s="726"/>
      <c r="Z25" s="726"/>
      <c r="AA25" s="726"/>
      <c r="AB25" s="726"/>
      <c r="AC25" s="726"/>
      <c r="AD25" s="726"/>
      <c r="AE25" s="726" t="s">
        <v>420</v>
      </c>
      <c r="AF25" s="726"/>
      <c r="AG25" s="726"/>
      <c r="AH25" s="726"/>
      <c r="AI25" s="726"/>
      <c r="AJ25" s="726"/>
      <c r="AK25" s="726"/>
      <c r="AL25" s="726"/>
      <c r="AM25" s="726"/>
      <c r="AN25" s="726"/>
      <c r="AO25" s="726" t="s">
        <v>420</v>
      </c>
      <c r="AP25" s="726"/>
      <c r="AQ25" s="726"/>
      <c r="AR25" s="726"/>
      <c r="AS25" s="726"/>
      <c r="AT25" s="726"/>
      <c r="AU25" s="726"/>
      <c r="AV25" s="726"/>
      <c r="AW25" s="726"/>
      <c r="AX25" s="726"/>
      <c r="AY25" s="726" t="s">
        <v>420</v>
      </c>
      <c r="AZ25" s="726"/>
      <c r="BA25" s="726"/>
      <c r="BB25" s="726"/>
      <c r="BC25" s="726"/>
      <c r="BD25" s="726"/>
      <c r="BE25" s="726"/>
      <c r="BF25" s="726"/>
      <c r="BG25" s="726"/>
      <c r="BH25" s="726"/>
      <c r="BI25" s="726" t="s">
        <v>420</v>
      </c>
      <c r="BJ25" s="726"/>
      <c r="BK25" s="726"/>
      <c r="BL25" s="726"/>
      <c r="BM25" s="726"/>
      <c r="BN25" s="726"/>
      <c r="BO25" s="726"/>
      <c r="BP25" s="726"/>
      <c r="BQ25" s="726"/>
      <c r="BR25" s="726"/>
      <c r="BS25" s="726" t="s">
        <v>420</v>
      </c>
      <c r="BT25" s="726"/>
      <c r="BU25" s="726"/>
      <c r="BV25" s="726"/>
      <c r="BW25" s="726"/>
      <c r="BX25" s="726"/>
      <c r="BY25" s="726"/>
      <c r="BZ25" s="726"/>
      <c r="CA25" s="726"/>
      <c r="CB25" s="726"/>
      <c r="CC25" s="726" t="s">
        <v>420</v>
      </c>
      <c r="CD25" s="726"/>
      <c r="CE25" s="726"/>
      <c r="CF25" s="726"/>
      <c r="CG25" s="726"/>
      <c r="CH25" s="726"/>
      <c r="CI25" s="726"/>
      <c r="CJ25" s="726"/>
      <c r="CK25" s="726"/>
      <c r="CL25" s="726"/>
      <c r="CM25" s="726" t="s">
        <v>420</v>
      </c>
      <c r="CN25" s="726"/>
      <c r="CO25" s="726"/>
      <c r="CP25" s="726"/>
      <c r="CQ25" s="726"/>
      <c r="CR25" s="726"/>
      <c r="CS25" s="726"/>
      <c r="CT25" s="726"/>
      <c r="CU25" s="726"/>
      <c r="CV25" s="726"/>
      <c r="CW25" s="726" t="s">
        <v>420</v>
      </c>
      <c r="CX25" s="726"/>
      <c r="CY25" s="726"/>
      <c r="CZ25" s="726"/>
      <c r="DA25" s="726"/>
      <c r="DB25" s="726"/>
      <c r="DC25" s="726"/>
      <c r="DD25" s="726"/>
      <c r="DE25" s="726"/>
      <c r="DF25" s="726"/>
    </row>
    <row r="26" spans="1:110" ht="29" customHeight="1" thickBot="1" x14ac:dyDescent="0.25">
      <c r="A26" s="57"/>
      <c r="B26" s="390"/>
      <c r="C26" s="737" t="s">
        <v>419</v>
      </c>
      <c r="D26" s="737"/>
      <c r="E26" s="737"/>
      <c r="F26" s="467">
        <f>IFERROR(AVERAGEIF(K26:DF26,"&lt;&gt;0"),0)</f>
        <v>0</v>
      </c>
      <c r="G26" s="57"/>
      <c r="H26" s="89">
        <f>I26</f>
        <v>0</v>
      </c>
      <c r="I26" s="259">
        <f>F26</f>
        <v>0</v>
      </c>
      <c r="J26" s="181"/>
      <c r="K26" s="217">
        <v>0</v>
      </c>
      <c r="L26" s="217">
        <v>0</v>
      </c>
      <c r="M26" s="217">
        <v>0</v>
      </c>
      <c r="N26" s="217">
        <v>0</v>
      </c>
      <c r="O26" s="217">
        <v>0</v>
      </c>
      <c r="P26" s="217">
        <v>0</v>
      </c>
      <c r="Q26" s="217">
        <v>0</v>
      </c>
      <c r="R26" s="217">
        <v>0</v>
      </c>
      <c r="S26" s="217">
        <v>0</v>
      </c>
      <c r="T26" s="217">
        <v>0</v>
      </c>
      <c r="U26" s="217">
        <v>0</v>
      </c>
      <c r="V26" s="217">
        <v>0</v>
      </c>
      <c r="W26" s="217">
        <v>0</v>
      </c>
      <c r="X26" s="217">
        <v>0</v>
      </c>
      <c r="Y26" s="217">
        <v>0</v>
      </c>
      <c r="Z26" s="217">
        <v>0</v>
      </c>
      <c r="AA26" s="217">
        <v>0</v>
      </c>
      <c r="AB26" s="217">
        <v>0</v>
      </c>
      <c r="AC26" s="217">
        <v>0</v>
      </c>
      <c r="AD26" s="217">
        <v>0</v>
      </c>
      <c r="AE26" s="217">
        <v>0</v>
      </c>
      <c r="AF26" s="217">
        <v>0</v>
      </c>
      <c r="AG26" s="217">
        <v>0</v>
      </c>
      <c r="AH26" s="217">
        <v>0</v>
      </c>
      <c r="AI26" s="217">
        <v>0</v>
      </c>
      <c r="AJ26" s="217">
        <v>0</v>
      </c>
      <c r="AK26" s="217">
        <v>0</v>
      </c>
      <c r="AL26" s="217">
        <v>0</v>
      </c>
      <c r="AM26" s="217">
        <v>0</v>
      </c>
      <c r="AN26" s="217">
        <v>0</v>
      </c>
      <c r="AO26" s="217">
        <v>0</v>
      </c>
      <c r="AP26" s="217">
        <v>0</v>
      </c>
      <c r="AQ26" s="217">
        <v>0</v>
      </c>
      <c r="AR26" s="217">
        <v>0</v>
      </c>
      <c r="AS26" s="217">
        <v>0</v>
      </c>
      <c r="AT26" s="217">
        <v>0</v>
      </c>
      <c r="AU26" s="217">
        <v>0</v>
      </c>
      <c r="AV26" s="217">
        <v>0</v>
      </c>
      <c r="AW26" s="217">
        <v>0</v>
      </c>
      <c r="AX26" s="217">
        <v>0</v>
      </c>
      <c r="AY26" s="217">
        <v>0</v>
      </c>
      <c r="AZ26" s="217">
        <v>0</v>
      </c>
      <c r="BA26" s="217">
        <v>0</v>
      </c>
      <c r="BB26" s="217">
        <v>0</v>
      </c>
      <c r="BC26" s="217">
        <v>0</v>
      </c>
      <c r="BD26" s="217">
        <v>0</v>
      </c>
      <c r="BE26" s="217">
        <v>0</v>
      </c>
      <c r="BF26" s="217">
        <v>0</v>
      </c>
      <c r="BG26" s="217">
        <v>0</v>
      </c>
      <c r="BH26" s="217">
        <v>0</v>
      </c>
      <c r="BI26" s="217">
        <v>0</v>
      </c>
      <c r="BJ26" s="217">
        <v>0</v>
      </c>
      <c r="BK26" s="217">
        <v>0</v>
      </c>
      <c r="BL26" s="217">
        <v>0</v>
      </c>
      <c r="BM26" s="217">
        <v>0</v>
      </c>
      <c r="BN26" s="217">
        <v>0</v>
      </c>
      <c r="BO26" s="217">
        <v>0</v>
      </c>
      <c r="BP26" s="217">
        <v>0</v>
      </c>
      <c r="BQ26" s="217">
        <v>0</v>
      </c>
      <c r="BR26" s="217">
        <v>0</v>
      </c>
      <c r="BS26" s="217">
        <v>0</v>
      </c>
      <c r="BT26" s="217">
        <v>0</v>
      </c>
      <c r="BU26" s="217">
        <v>0</v>
      </c>
      <c r="BV26" s="217">
        <v>0</v>
      </c>
      <c r="BW26" s="217">
        <v>0</v>
      </c>
      <c r="BX26" s="217">
        <v>0</v>
      </c>
      <c r="BY26" s="217">
        <v>0</v>
      </c>
      <c r="BZ26" s="217">
        <v>0</v>
      </c>
      <c r="CA26" s="217">
        <v>0</v>
      </c>
      <c r="CB26" s="217">
        <v>0</v>
      </c>
      <c r="CC26" s="217">
        <v>0</v>
      </c>
      <c r="CD26" s="217">
        <v>0</v>
      </c>
      <c r="CE26" s="217">
        <v>0</v>
      </c>
      <c r="CF26" s="217">
        <v>0</v>
      </c>
      <c r="CG26" s="217">
        <v>0</v>
      </c>
      <c r="CH26" s="217">
        <v>0</v>
      </c>
      <c r="CI26" s="217">
        <v>0</v>
      </c>
      <c r="CJ26" s="217">
        <v>0</v>
      </c>
      <c r="CK26" s="217">
        <v>0</v>
      </c>
      <c r="CL26" s="217">
        <v>0</v>
      </c>
      <c r="CM26" s="217">
        <v>0</v>
      </c>
      <c r="CN26" s="217">
        <v>0</v>
      </c>
      <c r="CO26" s="217">
        <v>0</v>
      </c>
      <c r="CP26" s="217">
        <v>0</v>
      </c>
      <c r="CQ26" s="217">
        <v>0</v>
      </c>
      <c r="CR26" s="217">
        <v>0</v>
      </c>
      <c r="CS26" s="217">
        <v>0</v>
      </c>
      <c r="CT26" s="217">
        <v>0</v>
      </c>
      <c r="CU26" s="217">
        <v>0</v>
      </c>
      <c r="CV26" s="217">
        <v>0</v>
      </c>
      <c r="CW26" s="217">
        <v>0</v>
      </c>
      <c r="CX26" s="217">
        <v>0</v>
      </c>
      <c r="CY26" s="217">
        <v>0</v>
      </c>
      <c r="CZ26" s="217">
        <v>0</v>
      </c>
      <c r="DA26" s="217">
        <v>0</v>
      </c>
      <c r="DB26" s="217">
        <v>0</v>
      </c>
      <c r="DC26" s="217">
        <v>0</v>
      </c>
      <c r="DD26" s="217">
        <v>0</v>
      </c>
      <c r="DE26" s="217">
        <v>0</v>
      </c>
      <c r="DF26" s="217">
        <v>0</v>
      </c>
    </row>
    <row r="27" spans="1:110" ht="16" customHeight="1" x14ac:dyDescent="0.2">
      <c r="A27" s="57"/>
      <c r="B27" s="390"/>
      <c r="C27" s="709"/>
      <c r="D27" s="709"/>
      <c r="E27" s="709"/>
      <c r="F27" s="391"/>
      <c r="G27" s="57"/>
      <c r="H27" s="89"/>
      <c r="I27" s="66"/>
      <c r="J27" s="181"/>
    </row>
    <row r="28" spans="1:110" ht="27" customHeight="1" x14ac:dyDescent="0.2">
      <c r="A28" s="57"/>
      <c r="B28" s="521" t="str">
        <f>Weighting!C46</f>
        <v>EC 5.0</v>
      </c>
      <c r="C28" s="691" t="s">
        <v>713</v>
      </c>
      <c r="D28" s="691"/>
      <c r="E28" s="691"/>
      <c r="F28" s="457" t="s">
        <v>246</v>
      </c>
      <c r="G28" s="57"/>
      <c r="H28" s="577">
        <f>I36*G73</f>
        <v>0</v>
      </c>
      <c r="I28" s="249"/>
      <c r="J28" s="181"/>
      <c r="K28" s="275">
        <f t="shared" ref="K28:AP28" si="16">$G$73*K36</f>
        <v>0</v>
      </c>
      <c r="L28" s="275">
        <f t="shared" si="16"/>
        <v>0</v>
      </c>
      <c r="M28" s="275">
        <f t="shared" si="16"/>
        <v>0</v>
      </c>
      <c r="N28" s="275">
        <f t="shared" si="16"/>
        <v>0</v>
      </c>
      <c r="O28" s="275">
        <f t="shared" si="16"/>
        <v>0</v>
      </c>
      <c r="P28" s="275">
        <f t="shared" si="16"/>
        <v>0</v>
      </c>
      <c r="Q28" s="275">
        <f t="shared" si="16"/>
        <v>0</v>
      </c>
      <c r="R28" s="275">
        <f t="shared" si="16"/>
        <v>0</v>
      </c>
      <c r="S28" s="275">
        <f t="shared" si="16"/>
        <v>0</v>
      </c>
      <c r="T28" s="275">
        <f t="shared" si="16"/>
        <v>0</v>
      </c>
      <c r="U28" s="275">
        <f t="shared" si="16"/>
        <v>0</v>
      </c>
      <c r="V28" s="275">
        <f t="shared" si="16"/>
        <v>0</v>
      </c>
      <c r="W28" s="275">
        <f t="shared" si="16"/>
        <v>0</v>
      </c>
      <c r="X28" s="275">
        <f t="shared" si="16"/>
        <v>0</v>
      </c>
      <c r="Y28" s="275">
        <f t="shared" si="16"/>
        <v>0</v>
      </c>
      <c r="Z28" s="275">
        <f t="shared" si="16"/>
        <v>0</v>
      </c>
      <c r="AA28" s="275">
        <f t="shared" si="16"/>
        <v>0</v>
      </c>
      <c r="AB28" s="275">
        <f t="shared" si="16"/>
        <v>0</v>
      </c>
      <c r="AC28" s="275">
        <f t="shared" si="16"/>
        <v>0</v>
      </c>
      <c r="AD28" s="275">
        <f t="shared" si="16"/>
        <v>0</v>
      </c>
      <c r="AE28" s="275">
        <f t="shared" si="16"/>
        <v>0</v>
      </c>
      <c r="AF28" s="275">
        <f t="shared" si="16"/>
        <v>0</v>
      </c>
      <c r="AG28" s="275">
        <f t="shared" si="16"/>
        <v>0</v>
      </c>
      <c r="AH28" s="275">
        <f t="shared" si="16"/>
        <v>0</v>
      </c>
      <c r="AI28" s="275">
        <f t="shared" si="16"/>
        <v>0</v>
      </c>
      <c r="AJ28" s="275">
        <f t="shared" si="16"/>
        <v>0</v>
      </c>
      <c r="AK28" s="275">
        <f t="shared" si="16"/>
        <v>0</v>
      </c>
      <c r="AL28" s="275">
        <f t="shared" si="16"/>
        <v>0</v>
      </c>
      <c r="AM28" s="275">
        <f t="shared" si="16"/>
        <v>0</v>
      </c>
      <c r="AN28" s="275">
        <f t="shared" si="16"/>
        <v>0</v>
      </c>
      <c r="AO28" s="275">
        <f t="shared" si="16"/>
        <v>0</v>
      </c>
      <c r="AP28" s="275">
        <f t="shared" si="16"/>
        <v>0</v>
      </c>
      <c r="AQ28" s="275">
        <f t="shared" ref="AQ28:BV28" si="17">$G$73*AQ36</f>
        <v>0</v>
      </c>
      <c r="AR28" s="275">
        <f t="shared" si="17"/>
        <v>0</v>
      </c>
      <c r="AS28" s="275">
        <f t="shared" si="17"/>
        <v>0</v>
      </c>
      <c r="AT28" s="275">
        <f t="shared" si="17"/>
        <v>0</v>
      </c>
      <c r="AU28" s="275">
        <f t="shared" si="17"/>
        <v>0</v>
      </c>
      <c r="AV28" s="275">
        <f t="shared" si="17"/>
        <v>0</v>
      </c>
      <c r="AW28" s="275">
        <f t="shared" si="17"/>
        <v>0</v>
      </c>
      <c r="AX28" s="275">
        <f t="shared" si="17"/>
        <v>0</v>
      </c>
      <c r="AY28" s="275">
        <f t="shared" si="17"/>
        <v>0</v>
      </c>
      <c r="AZ28" s="275">
        <f t="shared" si="17"/>
        <v>0</v>
      </c>
      <c r="BA28" s="275">
        <f t="shared" si="17"/>
        <v>0</v>
      </c>
      <c r="BB28" s="275">
        <f t="shared" si="17"/>
        <v>0</v>
      </c>
      <c r="BC28" s="275">
        <f t="shared" si="17"/>
        <v>0</v>
      </c>
      <c r="BD28" s="275">
        <f t="shared" si="17"/>
        <v>0</v>
      </c>
      <c r="BE28" s="275">
        <f t="shared" si="17"/>
        <v>0</v>
      </c>
      <c r="BF28" s="275">
        <f t="shared" si="17"/>
        <v>0</v>
      </c>
      <c r="BG28" s="275">
        <f t="shared" si="17"/>
        <v>0</v>
      </c>
      <c r="BH28" s="275">
        <f t="shared" si="17"/>
        <v>0</v>
      </c>
      <c r="BI28" s="275">
        <f t="shared" si="17"/>
        <v>0</v>
      </c>
      <c r="BJ28" s="275">
        <f t="shared" si="17"/>
        <v>0</v>
      </c>
      <c r="BK28" s="275">
        <f t="shared" si="17"/>
        <v>0</v>
      </c>
      <c r="BL28" s="275">
        <f t="shared" si="17"/>
        <v>0</v>
      </c>
      <c r="BM28" s="275">
        <f t="shared" si="17"/>
        <v>0</v>
      </c>
      <c r="BN28" s="275">
        <f t="shared" si="17"/>
        <v>0</v>
      </c>
      <c r="BO28" s="275">
        <f t="shared" si="17"/>
        <v>0</v>
      </c>
      <c r="BP28" s="275">
        <f t="shared" si="17"/>
        <v>0</v>
      </c>
      <c r="BQ28" s="275">
        <f t="shared" si="17"/>
        <v>0</v>
      </c>
      <c r="BR28" s="275">
        <f t="shared" si="17"/>
        <v>0</v>
      </c>
      <c r="BS28" s="275">
        <f t="shared" si="17"/>
        <v>0</v>
      </c>
      <c r="BT28" s="275">
        <f t="shared" si="17"/>
        <v>0</v>
      </c>
      <c r="BU28" s="275">
        <f t="shared" si="17"/>
        <v>0</v>
      </c>
      <c r="BV28" s="275">
        <f t="shared" si="17"/>
        <v>0</v>
      </c>
      <c r="BW28" s="275">
        <f t="shared" ref="BW28:DF28" si="18">$G$73*BW36</f>
        <v>0</v>
      </c>
      <c r="BX28" s="275">
        <f t="shared" si="18"/>
        <v>0</v>
      </c>
      <c r="BY28" s="275">
        <f t="shared" si="18"/>
        <v>0</v>
      </c>
      <c r="BZ28" s="275">
        <f t="shared" si="18"/>
        <v>0</v>
      </c>
      <c r="CA28" s="275">
        <f t="shared" si="18"/>
        <v>0</v>
      </c>
      <c r="CB28" s="275">
        <f t="shared" si="18"/>
        <v>0</v>
      </c>
      <c r="CC28" s="275">
        <f t="shared" si="18"/>
        <v>0</v>
      </c>
      <c r="CD28" s="275">
        <f t="shared" si="18"/>
        <v>0</v>
      </c>
      <c r="CE28" s="275">
        <f t="shared" si="18"/>
        <v>0</v>
      </c>
      <c r="CF28" s="275">
        <f t="shared" si="18"/>
        <v>0</v>
      </c>
      <c r="CG28" s="275">
        <f t="shared" si="18"/>
        <v>0</v>
      </c>
      <c r="CH28" s="275">
        <f t="shared" si="18"/>
        <v>0</v>
      </c>
      <c r="CI28" s="275">
        <f t="shared" si="18"/>
        <v>0</v>
      </c>
      <c r="CJ28" s="275">
        <f t="shared" si="18"/>
        <v>0</v>
      </c>
      <c r="CK28" s="275">
        <f t="shared" si="18"/>
        <v>0</v>
      </c>
      <c r="CL28" s="275">
        <f t="shared" si="18"/>
        <v>0</v>
      </c>
      <c r="CM28" s="275">
        <f t="shared" si="18"/>
        <v>0</v>
      </c>
      <c r="CN28" s="275">
        <f t="shared" si="18"/>
        <v>0</v>
      </c>
      <c r="CO28" s="275">
        <f t="shared" si="18"/>
        <v>0</v>
      </c>
      <c r="CP28" s="275">
        <f t="shared" si="18"/>
        <v>0</v>
      </c>
      <c r="CQ28" s="275">
        <f t="shared" si="18"/>
        <v>0</v>
      </c>
      <c r="CR28" s="275">
        <f t="shared" si="18"/>
        <v>0</v>
      </c>
      <c r="CS28" s="275">
        <f t="shared" si="18"/>
        <v>0</v>
      </c>
      <c r="CT28" s="275">
        <f t="shared" si="18"/>
        <v>0</v>
      </c>
      <c r="CU28" s="275">
        <f t="shared" si="18"/>
        <v>0</v>
      </c>
      <c r="CV28" s="275">
        <f t="shared" si="18"/>
        <v>0</v>
      </c>
      <c r="CW28" s="275">
        <f t="shared" si="18"/>
        <v>0</v>
      </c>
      <c r="CX28" s="275">
        <f t="shared" si="18"/>
        <v>0</v>
      </c>
      <c r="CY28" s="275">
        <f t="shared" si="18"/>
        <v>0</v>
      </c>
      <c r="CZ28" s="275">
        <f t="shared" si="18"/>
        <v>0</v>
      </c>
      <c r="DA28" s="275">
        <f t="shared" si="18"/>
        <v>0</v>
      </c>
      <c r="DB28" s="275">
        <f t="shared" si="18"/>
        <v>0</v>
      </c>
      <c r="DC28" s="275">
        <f t="shared" si="18"/>
        <v>0</v>
      </c>
      <c r="DD28" s="275">
        <f t="shared" si="18"/>
        <v>0</v>
      </c>
      <c r="DE28" s="275">
        <f t="shared" si="18"/>
        <v>0</v>
      </c>
      <c r="DF28" s="275">
        <f t="shared" si="18"/>
        <v>0</v>
      </c>
    </row>
    <row r="29" spans="1:110" ht="17" customHeight="1" x14ac:dyDescent="0.2">
      <c r="A29" s="57"/>
      <c r="B29" s="390"/>
      <c r="C29" s="387"/>
      <c r="D29" s="387"/>
      <c r="E29" s="387"/>
      <c r="F29" s="390"/>
      <c r="G29" s="57"/>
      <c r="H29" s="144"/>
      <c r="I29" s="63"/>
      <c r="J29" s="181"/>
    </row>
    <row r="30" spans="1:110" ht="30" customHeight="1" x14ac:dyDescent="0.2">
      <c r="A30" s="57"/>
      <c r="B30" s="390"/>
      <c r="C30" s="729" t="s">
        <v>302</v>
      </c>
      <c r="D30" s="729"/>
      <c r="E30" s="729"/>
      <c r="F30" s="729"/>
      <c r="G30" s="618" t="s">
        <v>268</v>
      </c>
      <c r="H30" s="144"/>
      <c r="I30" s="63"/>
      <c r="J30" s="181"/>
    </row>
    <row r="31" spans="1:110" ht="30" customHeight="1" x14ac:dyDescent="0.2">
      <c r="A31" s="57"/>
      <c r="B31" s="390"/>
      <c r="C31" s="730" t="s">
        <v>267</v>
      </c>
      <c r="D31" s="730"/>
      <c r="E31" s="730"/>
      <c r="F31" s="730"/>
      <c r="G31" s="144" t="s">
        <v>301</v>
      </c>
      <c r="H31" s="144"/>
      <c r="I31" s="57"/>
      <c r="J31" s="181"/>
    </row>
    <row r="32" spans="1:110" ht="30" customHeight="1" x14ac:dyDescent="0.2">
      <c r="A32" s="57"/>
      <c r="B32" s="390"/>
      <c r="C32" s="732" t="s">
        <v>317</v>
      </c>
      <c r="D32" s="732"/>
      <c r="E32" s="732"/>
      <c r="F32" s="411" t="s">
        <v>268</v>
      </c>
      <c r="G32" s="144">
        <f>IF(F32="yes", 50, 0)</f>
        <v>0</v>
      </c>
      <c r="H32" s="576"/>
      <c r="I32" s="285"/>
      <c r="J32" s="181"/>
    </row>
    <row r="33" spans="1:110" ht="30" customHeight="1" x14ac:dyDescent="0.2">
      <c r="A33" s="57"/>
      <c r="B33" s="390"/>
      <c r="C33" s="730" t="s">
        <v>269</v>
      </c>
      <c r="D33" s="730"/>
      <c r="E33" s="730"/>
      <c r="F33" s="730"/>
      <c r="G33" s="57"/>
      <c r="H33" s="576"/>
      <c r="I33" s="285"/>
      <c r="J33" s="181"/>
    </row>
    <row r="34" spans="1:110" ht="30" customHeight="1" x14ac:dyDescent="0.2">
      <c r="A34" s="57"/>
      <c r="B34" s="390"/>
      <c r="C34" s="732" t="s">
        <v>270</v>
      </c>
      <c r="D34" s="732"/>
      <c r="E34" s="732"/>
      <c r="F34" s="411" t="s">
        <v>268</v>
      </c>
      <c r="G34" s="57">
        <f>IF(F34="yes", 25, 0)</f>
        <v>0</v>
      </c>
      <c r="H34" s="576"/>
      <c r="I34" s="285"/>
      <c r="J34" s="181"/>
    </row>
    <row r="35" spans="1:110" ht="30" customHeight="1" thickBot="1" x14ac:dyDescent="0.25">
      <c r="A35" s="57"/>
      <c r="B35" s="390"/>
      <c r="C35" s="730" t="s">
        <v>271</v>
      </c>
      <c r="D35" s="730"/>
      <c r="E35" s="730"/>
      <c r="F35" s="730"/>
      <c r="G35" s="57"/>
      <c r="H35" s="576"/>
      <c r="I35" s="285"/>
      <c r="J35" s="181"/>
      <c r="K35" s="726" t="s">
        <v>421</v>
      </c>
      <c r="L35" s="726"/>
      <c r="M35" s="726"/>
      <c r="N35" s="726"/>
      <c r="O35" s="726"/>
      <c r="P35" s="726"/>
      <c r="Q35" s="726"/>
      <c r="R35" s="726"/>
      <c r="S35" s="726"/>
      <c r="T35" s="726"/>
      <c r="U35" s="726" t="s">
        <v>421</v>
      </c>
      <c r="V35" s="726"/>
      <c r="W35" s="726"/>
      <c r="X35" s="726"/>
      <c r="Y35" s="726"/>
      <c r="Z35" s="726"/>
      <c r="AA35" s="726"/>
      <c r="AB35" s="726"/>
      <c r="AC35" s="726"/>
      <c r="AD35" s="726"/>
      <c r="AE35" s="726" t="s">
        <v>421</v>
      </c>
      <c r="AF35" s="726"/>
      <c r="AG35" s="726"/>
      <c r="AH35" s="726"/>
      <c r="AI35" s="726"/>
      <c r="AJ35" s="726"/>
      <c r="AK35" s="726"/>
      <c r="AL35" s="726"/>
      <c r="AM35" s="726"/>
      <c r="AN35" s="726"/>
      <c r="AO35" s="726" t="s">
        <v>421</v>
      </c>
      <c r="AP35" s="726"/>
      <c r="AQ35" s="726"/>
      <c r="AR35" s="726"/>
      <c r="AS35" s="726"/>
      <c r="AT35" s="726"/>
      <c r="AU35" s="726"/>
      <c r="AV35" s="726"/>
      <c r="AW35" s="726"/>
      <c r="AX35" s="726"/>
      <c r="AY35" s="726" t="s">
        <v>421</v>
      </c>
      <c r="AZ35" s="726"/>
      <c r="BA35" s="726"/>
      <c r="BB35" s="726"/>
      <c r="BC35" s="726"/>
      <c r="BD35" s="726"/>
      <c r="BE35" s="726"/>
      <c r="BF35" s="726"/>
      <c r="BG35" s="726"/>
      <c r="BH35" s="726"/>
      <c r="BI35" s="726" t="s">
        <v>421</v>
      </c>
      <c r="BJ35" s="726"/>
      <c r="BK35" s="726"/>
      <c r="BL35" s="726"/>
      <c r="BM35" s="726"/>
      <c r="BN35" s="726"/>
      <c r="BO35" s="726"/>
      <c r="BP35" s="726"/>
      <c r="BQ35" s="726"/>
      <c r="BR35" s="726"/>
      <c r="BS35" s="726" t="s">
        <v>421</v>
      </c>
      <c r="BT35" s="726"/>
      <c r="BU35" s="726"/>
      <c r="BV35" s="726"/>
      <c r="BW35" s="726"/>
      <c r="BX35" s="726"/>
      <c r="BY35" s="726"/>
      <c r="BZ35" s="726"/>
      <c r="CA35" s="726"/>
      <c r="CB35" s="726"/>
      <c r="CC35" s="726" t="s">
        <v>421</v>
      </c>
      <c r="CD35" s="726"/>
      <c r="CE35" s="726"/>
      <c r="CF35" s="726"/>
      <c r="CG35" s="726"/>
      <c r="CH35" s="726"/>
      <c r="CI35" s="726"/>
      <c r="CJ35" s="726"/>
      <c r="CK35" s="726"/>
      <c r="CL35" s="726"/>
      <c r="CM35" s="726" t="s">
        <v>421</v>
      </c>
      <c r="CN35" s="726"/>
      <c r="CO35" s="726"/>
      <c r="CP35" s="726"/>
      <c r="CQ35" s="726"/>
      <c r="CR35" s="726"/>
      <c r="CS35" s="726"/>
      <c r="CT35" s="726"/>
      <c r="CU35" s="726"/>
      <c r="CV35" s="726"/>
      <c r="CW35" s="726" t="s">
        <v>421</v>
      </c>
      <c r="CX35" s="726"/>
      <c r="CY35" s="726"/>
      <c r="CZ35" s="726"/>
      <c r="DA35" s="726"/>
      <c r="DB35" s="726"/>
      <c r="DC35" s="726"/>
      <c r="DD35" s="726"/>
      <c r="DE35" s="726"/>
      <c r="DF35" s="726"/>
    </row>
    <row r="36" spans="1:110" ht="30" customHeight="1" thickBot="1" x14ac:dyDescent="0.25">
      <c r="A36" s="57"/>
      <c r="B36" s="390"/>
      <c r="C36" s="732" t="s">
        <v>272</v>
      </c>
      <c r="D36" s="732"/>
      <c r="E36" s="732"/>
      <c r="F36" s="411" t="s">
        <v>268</v>
      </c>
      <c r="G36" s="57">
        <f>IF(F36="yes", 25, 0)</f>
        <v>0</v>
      </c>
      <c r="H36" s="576">
        <f>F42</f>
        <v>0</v>
      </c>
      <c r="I36" s="109">
        <f>IFERROR(AVERAGEIF(K36:DF36,"&lt;&gt;0"),0)</f>
        <v>0</v>
      </c>
      <c r="J36" s="181"/>
      <c r="K36" s="217">
        <v>0</v>
      </c>
      <c r="L36" s="217">
        <v>0</v>
      </c>
      <c r="M36" s="217">
        <v>0</v>
      </c>
      <c r="N36" s="217">
        <v>0</v>
      </c>
      <c r="O36" s="217">
        <v>0</v>
      </c>
      <c r="P36" s="217">
        <v>0</v>
      </c>
      <c r="Q36" s="217">
        <v>0</v>
      </c>
      <c r="R36" s="217">
        <v>0</v>
      </c>
      <c r="S36" s="217">
        <v>0</v>
      </c>
      <c r="T36" s="217">
        <v>0</v>
      </c>
      <c r="U36" s="217">
        <v>0</v>
      </c>
      <c r="V36" s="217">
        <v>0</v>
      </c>
      <c r="W36" s="217">
        <v>0</v>
      </c>
      <c r="X36" s="217">
        <v>0</v>
      </c>
      <c r="Y36" s="217">
        <v>0</v>
      </c>
      <c r="Z36" s="217">
        <v>0</v>
      </c>
      <c r="AA36" s="217">
        <v>0</v>
      </c>
      <c r="AB36" s="217">
        <v>0</v>
      </c>
      <c r="AC36" s="217">
        <v>0</v>
      </c>
      <c r="AD36" s="217">
        <v>0</v>
      </c>
      <c r="AE36" s="217">
        <v>0</v>
      </c>
      <c r="AF36" s="217">
        <v>0</v>
      </c>
      <c r="AG36" s="217">
        <v>0</v>
      </c>
      <c r="AH36" s="217">
        <v>0</v>
      </c>
      <c r="AI36" s="217">
        <v>0</v>
      </c>
      <c r="AJ36" s="217">
        <v>0</v>
      </c>
      <c r="AK36" s="217">
        <v>0</v>
      </c>
      <c r="AL36" s="217">
        <v>0</v>
      </c>
      <c r="AM36" s="217">
        <v>0</v>
      </c>
      <c r="AN36" s="217">
        <v>0</v>
      </c>
      <c r="AO36" s="217">
        <v>0</v>
      </c>
      <c r="AP36" s="217">
        <v>0</v>
      </c>
      <c r="AQ36" s="217">
        <v>0</v>
      </c>
      <c r="AR36" s="217">
        <v>0</v>
      </c>
      <c r="AS36" s="217">
        <v>0</v>
      </c>
      <c r="AT36" s="217">
        <v>0</v>
      </c>
      <c r="AU36" s="217">
        <v>0</v>
      </c>
      <c r="AV36" s="217">
        <v>0</v>
      </c>
      <c r="AW36" s="217">
        <v>0</v>
      </c>
      <c r="AX36" s="217">
        <v>0</v>
      </c>
      <c r="AY36" s="217">
        <v>0</v>
      </c>
      <c r="AZ36" s="217">
        <v>0</v>
      </c>
      <c r="BA36" s="217">
        <v>0</v>
      </c>
      <c r="BB36" s="217">
        <v>0</v>
      </c>
      <c r="BC36" s="217">
        <v>0</v>
      </c>
      <c r="BD36" s="217">
        <v>0</v>
      </c>
      <c r="BE36" s="217">
        <v>0</v>
      </c>
      <c r="BF36" s="217">
        <v>0</v>
      </c>
      <c r="BG36" s="217">
        <v>0</v>
      </c>
      <c r="BH36" s="217">
        <v>0</v>
      </c>
      <c r="BI36" s="217">
        <v>0</v>
      </c>
      <c r="BJ36" s="217">
        <v>0</v>
      </c>
      <c r="BK36" s="217">
        <v>0</v>
      </c>
      <c r="BL36" s="217">
        <v>0</v>
      </c>
      <c r="BM36" s="217">
        <v>0</v>
      </c>
      <c r="BN36" s="217">
        <v>0</v>
      </c>
      <c r="BO36" s="217">
        <v>0</v>
      </c>
      <c r="BP36" s="217">
        <v>0</v>
      </c>
      <c r="BQ36" s="217">
        <v>0</v>
      </c>
      <c r="BR36" s="217">
        <v>0</v>
      </c>
      <c r="BS36" s="217">
        <v>0</v>
      </c>
      <c r="BT36" s="217">
        <v>0</v>
      </c>
      <c r="BU36" s="217">
        <v>0</v>
      </c>
      <c r="BV36" s="217">
        <v>0</v>
      </c>
      <c r="BW36" s="217">
        <v>0</v>
      </c>
      <c r="BX36" s="217">
        <v>0</v>
      </c>
      <c r="BY36" s="217">
        <v>0</v>
      </c>
      <c r="BZ36" s="217">
        <v>0</v>
      </c>
      <c r="CA36" s="217">
        <v>0</v>
      </c>
      <c r="CB36" s="217">
        <v>0</v>
      </c>
      <c r="CC36" s="217">
        <v>0</v>
      </c>
      <c r="CD36" s="217">
        <v>0</v>
      </c>
      <c r="CE36" s="217">
        <v>0</v>
      </c>
      <c r="CF36" s="217">
        <v>0</v>
      </c>
      <c r="CG36" s="217">
        <v>0</v>
      </c>
      <c r="CH36" s="217">
        <v>0</v>
      </c>
      <c r="CI36" s="217">
        <v>0</v>
      </c>
      <c r="CJ36" s="217">
        <v>0</v>
      </c>
      <c r="CK36" s="217">
        <v>0</v>
      </c>
      <c r="CL36" s="217">
        <v>0</v>
      </c>
      <c r="CM36" s="217">
        <v>0</v>
      </c>
      <c r="CN36" s="217">
        <v>0</v>
      </c>
      <c r="CO36" s="217">
        <v>0</v>
      </c>
      <c r="CP36" s="217">
        <v>0</v>
      </c>
      <c r="CQ36" s="217">
        <v>0</v>
      </c>
      <c r="CR36" s="217">
        <v>0</v>
      </c>
      <c r="CS36" s="217">
        <v>0</v>
      </c>
      <c r="CT36" s="217">
        <v>0</v>
      </c>
      <c r="CU36" s="217">
        <v>0</v>
      </c>
      <c r="CV36" s="217">
        <v>0</v>
      </c>
      <c r="CW36" s="217">
        <v>0</v>
      </c>
      <c r="CX36" s="217">
        <v>0</v>
      </c>
      <c r="CY36" s="217">
        <v>0</v>
      </c>
      <c r="CZ36" s="217">
        <v>0</v>
      </c>
      <c r="DA36" s="217">
        <v>0</v>
      </c>
      <c r="DB36" s="217">
        <v>0</v>
      </c>
      <c r="DC36" s="217">
        <v>0</v>
      </c>
      <c r="DD36" s="217">
        <v>0</v>
      </c>
      <c r="DE36" s="217">
        <v>0</v>
      </c>
      <c r="DF36" s="217">
        <v>0</v>
      </c>
    </row>
    <row r="37" spans="1:110" ht="30" customHeight="1" x14ac:dyDescent="0.2">
      <c r="A37" s="57"/>
      <c r="B37" s="390"/>
      <c r="C37" s="730" t="s">
        <v>273</v>
      </c>
      <c r="D37" s="730"/>
      <c r="E37" s="730"/>
      <c r="F37" s="730"/>
      <c r="G37" s="57"/>
      <c r="H37" s="576"/>
      <c r="I37" s="285"/>
      <c r="J37" s="181"/>
    </row>
    <row r="38" spans="1:110" ht="30" customHeight="1" x14ac:dyDescent="0.2">
      <c r="A38" s="57"/>
      <c r="B38" s="390"/>
      <c r="C38" s="732" t="s">
        <v>274</v>
      </c>
      <c r="D38" s="732"/>
      <c r="E38" s="732"/>
      <c r="F38" s="411" t="s">
        <v>268</v>
      </c>
      <c r="G38" s="57">
        <f>IF(F38="yes", 25, 0)</f>
        <v>0</v>
      </c>
      <c r="H38" s="576"/>
      <c r="I38" s="285"/>
      <c r="J38" s="181"/>
    </row>
    <row r="39" spans="1:110" ht="30" customHeight="1" x14ac:dyDescent="0.2">
      <c r="A39" s="57"/>
      <c r="B39" s="390"/>
      <c r="C39" s="730" t="s">
        <v>275</v>
      </c>
      <c r="D39" s="730"/>
      <c r="E39" s="730"/>
      <c r="F39" s="730"/>
      <c r="G39" s="57"/>
      <c r="H39" s="576"/>
      <c r="I39" s="285"/>
      <c r="J39" s="181"/>
    </row>
    <row r="40" spans="1:110" ht="30" customHeight="1" x14ac:dyDescent="0.2">
      <c r="A40" s="57"/>
      <c r="B40" s="390"/>
      <c r="C40" s="732" t="s">
        <v>276</v>
      </c>
      <c r="D40" s="732"/>
      <c r="E40" s="732"/>
      <c r="F40" s="411" t="s">
        <v>268</v>
      </c>
      <c r="G40" s="57">
        <f>IF(F40="yes", 25, 0)</f>
        <v>0</v>
      </c>
      <c r="H40" s="576"/>
      <c r="I40" s="285"/>
      <c r="J40" s="181"/>
    </row>
    <row r="41" spans="1:110" ht="12" customHeight="1" x14ac:dyDescent="0.2">
      <c r="A41" s="57"/>
      <c r="B41" s="390"/>
      <c r="C41" s="731" t="s">
        <v>277</v>
      </c>
      <c r="D41" s="731"/>
      <c r="E41" s="731"/>
      <c r="F41" s="468">
        <f>ROUND(G41,2)</f>
        <v>0</v>
      </c>
      <c r="G41" s="90">
        <f>AVERAGE(G32:G40)</f>
        <v>0</v>
      </c>
      <c r="H41" s="576"/>
      <c r="I41" s="285"/>
      <c r="J41" s="181"/>
    </row>
    <row r="42" spans="1:110" ht="36" customHeight="1" x14ac:dyDescent="0.2">
      <c r="A42" s="57"/>
      <c r="B42" s="181"/>
      <c r="C42" s="181"/>
      <c r="D42" s="181"/>
      <c r="E42" s="574" t="s">
        <v>755</v>
      </c>
      <c r="F42" s="459">
        <f>F41/30*100</f>
        <v>0</v>
      </c>
      <c r="G42" s="57"/>
      <c r="H42" s="214"/>
      <c r="I42" s="179"/>
      <c r="J42" s="181"/>
    </row>
    <row r="43" spans="1:110" ht="27" customHeight="1" x14ac:dyDescent="0.2">
      <c r="A43" s="57"/>
      <c r="B43" s="521" t="str">
        <f>Weighting!C47</f>
        <v>EC 6.0</v>
      </c>
      <c r="C43" s="691" t="s">
        <v>120</v>
      </c>
      <c r="D43" s="691"/>
      <c r="E43" s="691"/>
      <c r="F43" s="457"/>
      <c r="G43" s="57"/>
      <c r="H43" s="578">
        <f>H52*$G$74</f>
        <v>0</v>
      </c>
      <c r="I43" s="249"/>
      <c r="J43" s="181"/>
      <c r="K43" s="275">
        <f t="shared" ref="K43:AP43" si="19">K51*$G$74</f>
        <v>0</v>
      </c>
      <c r="L43" s="275">
        <f t="shared" si="19"/>
        <v>0</v>
      </c>
      <c r="M43" s="275">
        <f t="shared" si="19"/>
        <v>0</v>
      </c>
      <c r="N43" s="275">
        <f t="shared" si="19"/>
        <v>0</v>
      </c>
      <c r="O43" s="275">
        <f t="shared" si="19"/>
        <v>0</v>
      </c>
      <c r="P43" s="275">
        <f t="shared" si="19"/>
        <v>0</v>
      </c>
      <c r="Q43" s="275">
        <f t="shared" si="19"/>
        <v>0</v>
      </c>
      <c r="R43" s="275">
        <f t="shared" si="19"/>
        <v>0</v>
      </c>
      <c r="S43" s="275">
        <f t="shared" si="19"/>
        <v>0</v>
      </c>
      <c r="T43" s="275">
        <f t="shared" si="19"/>
        <v>0</v>
      </c>
      <c r="U43" s="275">
        <f t="shared" si="19"/>
        <v>0</v>
      </c>
      <c r="V43" s="275">
        <f t="shared" si="19"/>
        <v>0</v>
      </c>
      <c r="W43" s="275">
        <f t="shared" si="19"/>
        <v>0</v>
      </c>
      <c r="X43" s="275">
        <f t="shared" si="19"/>
        <v>0</v>
      </c>
      <c r="Y43" s="275">
        <f t="shared" si="19"/>
        <v>0</v>
      </c>
      <c r="Z43" s="275">
        <f t="shared" si="19"/>
        <v>0</v>
      </c>
      <c r="AA43" s="275">
        <f t="shared" si="19"/>
        <v>0</v>
      </c>
      <c r="AB43" s="275">
        <f t="shared" si="19"/>
        <v>0</v>
      </c>
      <c r="AC43" s="275">
        <f t="shared" si="19"/>
        <v>0</v>
      </c>
      <c r="AD43" s="275">
        <f t="shared" si="19"/>
        <v>0</v>
      </c>
      <c r="AE43" s="275">
        <f t="shared" si="19"/>
        <v>0</v>
      </c>
      <c r="AF43" s="275">
        <f t="shared" si="19"/>
        <v>0</v>
      </c>
      <c r="AG43" s="275">
        <f t="shared" si="19"/>
        <v>0</v>
      </c>
      <c r="AH43" s="275">
        <f t="shared" si="19"/>
        <v>0</v>
      </c>
      <c r="AI43" s="275">
        <f t="shared" si="19"/>
        <v>0</v>
      </c>
      <c r="AJ43" s="275">
        <f t="shared" si="19"/>
        <v>0</v>
      </c>
      <c r="AK43" s="275">
        <f t="shared" si="19"/>
        <v>0</v>
      </c>
      <c r="AL43" s="275">
        <f t="shared" si="19"/>
        <v>0</v>
      </c>
      <c r="AM43" s="275">
        <f t="shared" si="19"/>
        <v>0</v>
      </c>
      <c r="AN43" s="275">
        <f t="shared" si="19"/>
        <v>0</v>
      </c>
      <c r="AO43" s="275">
        <f t="shared" si="19"/>
        <v>0</v>
      </c>
      <c r="AP43" s="275">
        <f t="shared" si="19"/>
        <v>0</v>
      </c>
      <c r="AQ43" s="275">
        <f t="shared" ref="AQ43:BV43" si="20">AQ51*$G$74</f>
        <v>0</v>
      </c>
      <c r="AR43" s="275">
        <f t="shared" si="20"/>
        <v>0</v>
      </c>
      <c r="AS43" s="275">
        <f t="shared" si="20"/>
        <v>0</v>
      </c>
      <c r="AT43" s="275">
        <f t="shared" si="20"/>
        <v>0</v>
      </c>
      <c r="AU43" s="275">
        <f t="shared" si="20"/>
        <v>0</v>
      </c>
      <c r="AV43" s="275">
        <f t="shared" si="20"/>
        <v>0</v>
      </c>
      <c r="AW43" s="275">
        <f t="shared" si="20"/>
        <v>0</v>
      </c>
      <c r="AX43" s="275">
        <f t="shared" si="20"/>
        <v>0</v>
      </c>
      <c r="AY43" s="275">
        <f t="shared" si="20"/>
        <v>0</v>
      </c>
      <c r="AZ43" s="275">
        <f t="shared" si="20"/>
        <v>0</v>
      </c>
      <c r="BA43" s="275">
        <f t="shared" si="20"/>
        <v>0</v>
      </c>
      <c r="BB43" s="275">
        <f t="shared" si="20"/>
        <v>0</v>
      </c>
      <c r="BC43" s="275">
        <f t="shared" si="20"/>
        <v>0</v>
      </c>
      <c r="BD43" s="275">
        <f t="shared" si="20"/>
        <v>0</v>
      </c>
      <c r="BE43" s="275">
        <f t="shared" si="20"/>
        <v>0</v>
      </c>
      <c r="BF43" s="275">
        <f t="shared" si="20"/>
        <v>0</v>
      </c>
      <c r="BG43" s="275">
        <f t="shared" si="20"/>
        <v>0</v>
      </c>
      <c r="BH43" s="275">
        <f t="shared" si="20"/>
        <v>0</v>
      </c>
      <c r="BI43" s="275">
        <f t="shared" si="20"/>
        <v>0</v>
      </c>
      <c r="BJ43" s="275">
        <f t="shared" si="20"/>
        <v>0</v>
      </c>
      <c r="BK43" s="275">
        <f t="shared" si="20"/>
        <v>0</v>
      </c>
      <c r="BL43" s="275">
        <f t="shared" si="20"/>
        <v>0</v>
      </c>
      <c r="BM43" s="275">
        <f t="shared" si="20"/>
        <v>0</v>
      </c>
      <c r="BN43" s="275">
        <f t="shared" si="20"/>
        <v>0</v>
      </c>
      <c r="BO43" s="275">
        <f t="shared" si="20"/>
        <v>0</v>
      </c>
      <c r="BP43" s="275">
        <f t="shared" si="20"/>
        <v>0</v>
      </c>
      <c r="BQ43" s="275">
        <f t="shared" si="20"/>
        <v>0</v>
      </c>
      <c r="BR43" s="275">
        <f t="shared" si="20"/>
        <v>0</v>
      </c>
      <c r="BS43" s="275">
        <f t="shared" si="20"/>
        <v>0</v>
      </c>
      <c r="BT43" s="275">
        <f t="shared" si="20"/>
        <v>0</v>
      </c>
      <c r="BU43" s="275">
        <f t="shared" si="20"/>
        <v>0</v>
      </c>
      <c r="BV43" s="275">
        <f t="shared" si="20"/>
        <v>0</v>
      </c>
      <c r="BW43" s="275">
        <f t="shared" ref="BW43:DF43" si="21">BW51*$G$74</f>
        <v>0</v>
      </c>
      <c r="BX43" s="275">
        <f t="shared" si="21"/>
        <v>0</v>
      </c>
      <c r="BY43" s="275">
        <f t="shared" si="21"/>
        <v>0</v>
      </c>
      <c r="BZ43" s="275">
        <f t="shared" si="21"/>
        <v>0</v>
      </c>
      <c r="CA43" s="275">
        <f t="shared" si="21"/>
        <v>0</v>
      </c>
      <c r="CB43" s="275">
        <f t="shared" si="21"/>
        <v>0</v>
      </c>
      <c r="CC43" s="275">
        <f t="shared" si="21"/>
        <v>0</v>
      </c>
      <c r="CD43" s="275">
        <f t="shared" si="21"/>
        <v>0</v>
      </c>
      <c r="CE43" s="275">
        <f t="shared" si="21"/>
        <v>0</v>
      </c>
      <c r="CF43" s="275">
        <f t="shared" si="21"/>
        <v>0</v>
      </c>
      <c r="CG43" s="275">
        <f t="shared" si="21"/>
        <v>0</v>
      </c>
      <c r="CH43" s="275">
        <f t="shared" si="21"/>
        <v>0</v>
      </c>
      <c r="CI43" s="275">
        <f t="shared" si="21"/>
        <v>0</v>
      </c>
      <c r="CJ43" s="275">
        <f t="shared" si="21"/>
        <v>0</v>
      </c>
      <c r="CK43" s="275">
        <f t="shared" si="21"/>
        <v>0</v>
      </c>
      <c r="CL43" s="275">
        <f t="shared" si="21"/>
        <v>0</v>
      </c>
      <c r="CM43" s="275">
        <f t="shared" si="21"/>
        <v>0</v>
      </c>
      <c r="CN43" s="275">
        <f t="shared" si="21"/>
        <v>0</v>
      </c>
      <c r="CO43" s="275">
        <f t="shared" si="21"/>
        <v>0</v>
      </c>
      <c r="CP43" s="275">
        <f t="shared" si="21"/>
        <v>0</v>
      </c>
      <c r="CQ43" s="275">
        <f t="shared" si="21"/>
        <v>0</v>
      </c>
      <c r="CR43" s="275">
        <f t="shared" si="21"/>
        <v>0</v>
      </c>
      <c r="CS43" s="275">
        <f t="shared" si="21"/>
        <v>0</v>
      </c>
      <c r="CT43" s="275">
        <f t="shared" si="21"/>
        <v>0</v>
      </c>
      <c r="CU43" s="275">
        <f t="shared" si="21"/>
        <v>0</v>
      </c>
      <c r="CV43" s="275">
        <f t="shared" si="21"/>
        <v>0</v>
      </c>
      <c r="CW43" s="275">
        <f t="shared" si="21"/>
        <v>0</v>
      </c>
      <c r="CX43" s="275">
        <f t="shared" si="21"/>
        <v>0</v>
      </c>
      <c r="CY43" s="275">
        <f t="shared" si="21"/>
        <v>0</v>
      </c>
      <c r="CZ43" s="275">
        <f t="shared" si="21"/>
        <v>0</v>
      </c>
      <c r="DA43" s="275">
        <f t="shared" si="21"/>
        <v>0</v>
      </c>
      <c r="DB43" s="275">
        <f t="shared" si="21"/>
        <v>0</v>
      </c>
      <c r="DC43" s="275">
        <f t="shared" si="21"/>
        <v>0</v>
      </c>
      <c r="DD43" s="275">
        <f t="shared" si="21"/>
        <v>0</v>
      </c>
      <c r="DE43" s="275">
        <f t="shared" si="21"/>
        <v>0</v>
      </c>
      <c r="DF43" s="275">
        <f t="shared" si="21"/>
        <v>0</v>
      </c>
    </row>
    <row r="44" spans="1:110" ht="18" customHeight="1" x14ac:dyDescent="0.2">
      <c r="A44" s="57"/>
      <c r="B44" s="415"/>
      <c r="C44" s="686"/>
      <c r="D44" s="686"/>
      <c r="E44" s="686"/>
      <c r="F44" s="60"/>
      <c r="G44" s="57"/>
      <c r="H44" s="214"/>
      <c r="I44" s="66"/>
      <c r="J44" s="181"/>
      <c r="K44" s="175"/>
      <c r="L44" s="175"/>
      <c r="O44" s="175"/>
      <c r="U44" s="175"/>
      <c r="V44" s="175"/>
      <c r="Y44" s="175"/>
      <c r="AE44" s="175"/>
      <c r="AF44" s="175"/>
      <c r="AI44" s="175"/>
      <c r="AO44" s="175"/>
      <c r="AP44" s="175"/>
      <c r="AS44" s="175"/>
      <c r="AY44" s="175"/>
      <c r="AZ44" s="175"/>
      <c r="BC44" s="175"/>
      <c r="BI44" s="175"/>
      <c r="BJ44" s="175"/>
      <c r="BM44" s="175"/>
      <c r="BS44" s="175"/>
      <c r="BT44" s="175"/>
      <c r="BW44" s="175"/>
      <c r="CC44" s="175"/>
      <c r="CD44" s="175"/>
      <c r="CG44" s="175"/>
      <c r="CM44" s="175"/>
      <c r="CN44" s="175"/>
      <c r="CQ44" s="175"/>
      <c r="CW44" s="175"/>
      <c r="CX44" s="175"/>
      <c r="DA44" s="175"/>
    </row>
    <row r="45" spans="1:110" s="76" customFormat="1" ht="30" customHeight="1" x14ac:dyDescent="0.2">
      <c r="A45" s="58"/>
      <c r="B45" s="458" t="s">
        <v>278</v>
      </c>
      <c r="C45" s="744" t="s">
        <v>279</v>
      </c>
      <c r="D45" s="744"/>
      <c r="E45" s="744"/>
      <c r="F45" s="625" t="s">
        <v>764</v>
      </c>
      <c r="G45" s="377"/>
      <c r="H45" s="89"/>
      <c r="I45" s="66"/>
      <c r="J45" s="375"/>
      <c r="K45" s="244"/>
      <c r="L45" s="244"/>
      <c r="O45" s="244"/>
      <c r="U45" s="244"/>
      <c r="V45" s="244"/>
      <c r="Y45" s="244"/>
      <c r="AE45" s="244"/>
      <c r="AF45" s="244"/>
      <c r="AI45" s="244"/>
      <c r="AO45" s="244"/>
      <c r="AP45" s="244"/>
      <c r="AS45" s="244"/>
      <c r="AY45" s="244"/>
      <c r="AZ45" s="244"/>
      <c r="BC45" s="244"/>
      <c r="BI45" s="244"/>
      <c r="BJ45" s="244"/>
      <c r="BM45" s="244"/>
      <c r="BS45" s="244"/>
      <c r="BT45" s="244"/>
      <c r="BW45" s="244"/>
      <c r="CC45" s="244"/>
      <c r="CD45" s="244"/>
      <c r="CG45" s="244"/>
      <c r="CM45" s="244"/>
      <c r="CN45" s="244"/>
      <c r="CQ45" s="244"/>
      <c r="CW45" s="244"/>
      <c r="CX45" s="244"/>
      <c r="DA45" s="244"/>
    </row>
    <row r="46" spans="1:110" s="76" customFormat="1" ht="30" customHeight="1" x14ac:dyDescent="0.2">
      <c r="A46" s="58"/>
      <c r="B46" s="469">
        <v>1</v>
      </c>
      <c r="C46" s="745" t="s">
        <v>281</v>
      </c>
      <c r="D46" s="745"/>
      <c r="E46" s="746"/>
      <c r="F46" s="460" t="s">
        <v>78</v>
      </c>
      <c r="G46" s="187">
        <f>IFERROR(VLOOKUP(F46,B106:C111,2,FALSE),"0" )</f>
        <v>0</v>
      </c>
      <c r="H46" s="579"/>
      <c r="I46" s="66"/>
      <c r="J46" s="375"/>
      <c r="K46" s="244"/>
      <c r="L46" s="244"/>
      <c r="O46" s="244"/>
      <c r="U46" s="244"/>
      <c r="V46" s="244"/>
      <c r="Y46" s="244"/>
      <c r="AE46" s="244"/>
      <c r="AF46" s="244"/>
      <c r="AI46" s="244"/>
      <c r="AO46" s="244"/>
      <c r="AP46" s="244"/>
      <c r="AS46" s="244"/>
      <c r="AY46" s="244"/>
      <c r="AZ46" s="244"/>
      <c r="BC46" s="244"/>
      <c r="BI46" s="244"/>
      <c r="BJ46" s="244"/>
      <c r="BM46" s="244"/>
      <c r="BS46" s="244"/>
      <c r="BT46" s="244"/>
      <c r="BW46" s="244"/>
      <c r="CC46" s="244"/>
      <c r="CD46" s="244"/>
      <c r="CG46" s="244"/>
      <c r="CM46" s="244"/>
      <c r="CN46" s="244"/>
      <c r="CQ46" s="244"/>
      <c r="CW46" s="244"/>
      <c r="CX46" s="244"/>
      <c r="DA46" s="244"/>
    </row>
    <row r="47" spans="1:110" s="76" customFormat="1" ht="30" customHeight="1" x14ac:dyDescent="0.2">
      <c r="A47" s="58"/>
      <c r="B47" s="470">
        <v>2</v>
      </c>
      <c r="C47" s="733" t="s">
        <v>282</v>
      </c>
      <c r="D47" s="733"/>
      <c r="E47" s="734"/>
      <c r="F47" s="460" t="s">
        <v>78</v>
      </c>
      <c r="G47" s="187">
        <f>IFERROR(VLOOKUP(F47,B106:C111,2,FALSE),"0" )</f>
        <v>0</v>
      </c>
      <c r="H47" s="579"/>
      <c r="I47" s="66"/>
      <c r="J47" s="375"/>
      <c r="K47" s="244"/>
      <c r="L47" s="244"/>
      <c r="O47" s="244"/>
      <c r="U47" s="244"/>
      <c r="V47" s="244"/>
      <c r="Y47" s="244"/>
      <c r="AE47" s="244"/>
      <c r="AF47" s="244"/>
      <c r="AI47" s="244"/>
      <c r="AO47" s="244"/>
      <c r="AP47" s="244"/>
      <c r="AS47" s="244"/>
      <c r="AY47" s="244"/>
      <c r="AZ47" s="244"/>
      <c r="BC47" s="244"/>
      <c r="BI47" s="244"/>
      <c r="BJ47" s="244"/>
      <c r="BM47" s="244"/>
      <c r="BS47" s="244"/>
      <c r="BT47" s="244"/>
      <c r="BW47" s="244"/>
      <c r="CC47" s="244"/>
      <c r="CD47" s="244"/>
      <c r="CG47" s="244"/>
      <c r="CM47" s="244"/>
      <c r="CN47" s="244"/>
      <c r="CQ47" s="244"/>
      <c r="CW47" s="244"/>
      <c r="CX47" s="244"/>
      <c r="DA47" s="244"/>
    </row>
    <row r="48" spans="1:110" s="76" customFormat="1" ht="30" customHeight="1" x14ac:dyDescent="0.2">
      <c r="A48" s="58"/>
      <c r="B48" s="470">
        <v>3</v>
      </c>
      <c r="C48" s="733" t="s">
        <v>283</v>
      </c>
      <c r="D48" s="733"/>
      <c r="E48" s="734"/>
      <c r="F48" s="460" t="s">
        <v>78</v>
      </c>
      <c r="G48" s="187">
        <f>IFERROR(VLOOKUP(F48,B106:C111,2,FALSE),"0" )</f>
        <v>0</v>
      </c>
      <c r="H48" s="579"/>
      <c r="I48" s="66"/>
      <c r="J48" s="375"/>
      <c r="K48" s="244"/>
      <c r="L48" s="244"/>
      <c r="O48" s="244"/>
      <c r="U48" s="244"/>
      <c r="V48" s="244"/>
      <c r="Y48" s="244"/>
      <c r="AE48" s="244"/>
      <c r="AF48" s="244"/>
      <c r="AI48" s="244"/>
      <c r="AO48" s="244"/>
      <c r="AP48" s="244"/>
      <c r="AS48" s="244"/>
      <c r="AY48" s="244"/>
      <c r="AZ48" s="244"/>
      <c r="BC48" s="244"/>
      <c r="BI48" s="244"/>
      <c r="BJ48" s="244"/>
      <c r="BM48" s="244"/>
      <c r="BS48" s="244"/>
      <c r="BT48" s="244"/>
      <c r="BW48" s="244"/>
      <c r="CC48" s="244"/>
      <c r="CD48" s="244"/>
      <c r="CG48" s="244"/>
      <c r="CM48" s="244"/>
      <c r="CN48" s="244"/>
      <c r="CQ48" s="244"/>
      <c r="CW48" s="244"/>
      <c r="CX48" s="244"/>
      <c r="DA48" s="244"/>
    </row>
    <row r="49" spans="1:110" s="76" customFormat="1" ht="30" customHeight="1" x14ac:dyDescent="0.2">
      <c r="A49" s="58"/>
      <c r="B49" s="470">
        <v>4</v>
      </c>
      <c r="C49" s="733" t="s">
        <v>740</v>
      </c>
      <c r="D49" s="733"/>
      <c r="E49" s="734"/>
      <c r="F49" s="460" t="s">
        <v>78</v>
      </c>
      <c r="G49" s="187">
        <f>IFERROR(VLOOKUP(F49,B106:C111,2,FALSE),"0" )</f>
        <v>0</v>
      </c>
      <c r="H49" s="579"/>
      <c r="I49" s="66"/>
      <c r="J49" s="559"/>
      <c r="K49" s="244"/>
      <c r="L49" s="244"/>
      <c r="O49" s="244"/>
      <c r="U49" s="244"/>
      <c r="V49" s="244"/>
      <c r="Y49" s="244"/>
      <c r="AE49" s="244"/>
      <c r="AF49" s="244"/>
      <c r="AI49" s="244"/>
      <c r="AO49" s="244"/>
      <c r="AP49" s="244"/>
      <c r="AS49" s="244"/>
      <c r="AY49" s="244"/>
      <c r="AZ49" s="244"/>
      <c r="BC49" s="244"/>
      <c r="BI49" s="244"/>
      <c r="BJ49" s="244"/>
      <c r="BM49" s="244"/>
      <c r="BS49" s="244"/>
      <c r="BT49" s="244"/>
      <c r="BW49" s="244"/>
      <c r="CC49" s="244"/>
      <c r="CD49" s="244"/>
      <c r="CG49" s="244"/>
      <c r="CM49" s="244"/>
      <c r="CN49" s="244"/>
      <c r="CQ49" s="244"/>
      <c r="CW49" s="244"/>
      <c r="CX49" s="244"/>
      <c r="DA49" s="244"/>
    </row>
    <row r="50" spans="1:110" s="76" customFormat="1" ht="41" customHeight="1" thickBot="1" x14ac:dyDescent="0.25">
      <c r="A50" s="58"/>
      <c r="B50" s="471">
        <v>5</v>
      </c>
      <c r="C50" s="735" t="s">
        <v>363</v>
      </c>
      <c r="D50" s="735"/>
      <c r="E50" s="736"/>
      <c r="F50" s="460" t="s">
        <v>78</v>
      </c>
      <c r="G50" s="187">
        <f>IF(F50="yes", 10,0)</f>
        <v>0</v>
      </c>
      <c r="H50" s="579"/>
      <c r="I50" s="66"/>
      <c r="J50" s="375"/>
      <c r="K50" s="726" t="s">
        <v>421</v>
      </c>
      <c r="L50" s="726"/>
      <c r="M50" s="726"/>
      <c r="N50" s="726"/>
      <c r="O50" s="726"/>
      <c r="P50" s="726"/>
      <c r="Q50" s="726"/>
      <c r="R50" s="726"/>
      <c r="S50" s="726"/>
      <c r="T50" s="726"/>
      <c r="U50" s="726" t="s">
        <v>421</v>
      </c>
      <c r="V50" s="726"/>
      <c r="W50" s="726"/>
      <c r="X50" s="726"/>
      <c r="Y50" s="726"/>
      <c r="Z50" s="726"/>
      <c r="AA50" s="726"/>
      <c r="AB50" s="726"/>
      <c r="AC50" s="726"/>
      <c r="AD50" s="726"/>
      <c r="AE50" s="726" t="s">
        <v>421</v>
      </c>
      <c r="AF50" s="726"/>
      <c r="AG50" s="726"/>
      <c r="AH50" s="726"/>
      <c r="AI50" s="726"/>
      <c r="AJ50" s="726"/>
      <c r="AK50" s="726"/>
      <c r="AL50" s="726"/>
      <c r="AM50" s="726"/>
      <c r="AN50" s="726"/>
      <c r="AO50" s="726" t="s">
        <v>421</v>
      </c>
      <c r="AP50" s="726"/>
      <c r="AQ50" s="726"/>
      <c r="AR50" s="726"/>
      <c r="AS50" s="726"/>
      <c r="AT50" s="726"/>
      <c r="AU50" s="726"/>
      <c r="AV50" s="726"/>
      <c r="AW50" s="726"/>
      <c r="AX50" s="726"/>
      <c r="AY50" s="726" t="s">
        <v>421</v>
      </c>
      <c r="AZ50" s="726"/>
      <c r="BA50" s="726"/>
      <c r="BB50" s="726"/>
      <c r="BC50" s="726"/>
      <c r="BD50" s="726"/>
      <c r="BE50" s="726"/>
      <c r="BF50" s="726"/>
      <c r="BG50" s="726"/>
      <c r="BH50" s="726"/>
      <c r="BI50" s="726" t="s">
        <v>421</v>
      </c>
      <c r="BJ50" s="726"/>
      <c r="BK50" s="726"/>
      <c r="BL50" s="726"/>
      <c r="BM50" s="726"/>
      <c r="BN50" s="726"/>
      <c r="BO50" s="726"/>
      <c r="BP50" s="726"/>
      <c r="BQ50" s="726"/>
      <c r="BR50" s="726"/>
      <c r="BS50" s="726" t="s">
        <v>421</v>
      </c>
      <c r="BT50" s="726"/>
      <c r="BU50" s="726"/>
      <c r="BV50" s="726"/>
      <c r="BW50" s="726"/>
      <c r="BX50" s="726"/>
      <c r="BY50" s="726"/>
      <c r="BZ50" s="726"/>
      <c r="CA50" s="726"/>
      <c r="CB50" s="726"/>
      <c r="CC50" s="726" t="s">
        <v>421</v>
      </c>
      <c r="CD50" s="726"/>
      <c r="CE50" s="726"/>
      <c r="CF50" s="726"/>
      <c r="CG50" s="726"/>
      <c r="CH50" s="726"/>
      <c r="CI50" s="726"/>
      <c r="CJ50" s="726"/>
      <c r="CK50" s="726"/>
      <c r="CL50" s="726"/>
      <c r="CM50" s="726" t="s">
        <v>421</v>
      </c>
      <c r="CN50" s="726"/>
      <c r="CO50" s="726"/>
      <c r="CP50" s="726"/>
      <c r="CQ50" s="726"/>
      <c r="CR50" s="726"/>
      <c r="CS50" s="726"/>
      <c r="CT50" s="726"/>
      <c r="CU50" s="726"/>
      <c r="CV50" s="726"/>
      <c r="CW50" s="726" t="s">
        <v>421</v>
      </c>
      <c r="CX50" s="726"/>
      <c r="CY50" s="726"/>
      <c r="CZ50" s="726"/>
      <c r="DA50" s="726"/>
      <c r="DB50" s="726"/>
      <c r="DC50" s="726"/>
      <c r="DD50" s="726"/>
      <c r="DE50" s="726"/>
      <c r="DF50" s="726"/>
    </row>
    <row r="51" spans="1:110" ht="30" customHeight="1" thickBot="1" x14ac:dyDescent="0.25">
      <c r="A51" s="57"/>
      <c r="B51" s="415"/>
      <c r="C51" s="189"/>
      <c r="D51" s="739" t="s">
        <v>422</v>
      </c>
      <c r="E51" s="739"/>
      <c r="F51" s="459">
        <f>IF(IFERROR(H51, "")&gt;100,100,H51)</f>
        <v>0</v>
      </c>
      <c r="G51" s="187">
        <f>SUM(G46:G50)</f>
        <v>0</v>
      </c>
      <c r="H51" s="580">
        <f>G51</f>
        <v>0</v>
      </c>
      <c r="I51" s="109">
        <f>IFERROR(AVERAGEIF(K51:DF51,"&lt;&gt;0"),0)</f>
        <v>0</v>
      </c>
      <c r="J51" s="181"/>
      <c r="K51" s="217">
        <v>0</v>
      </c>
      <c r="L51" s="217">
        <v>0</v>
      </c>
      <c r="M51" s="217">
        <v>0</v>
      </c>
      <c r="N51" s="217">
        <v>0</v>
      </c>
      <c r="O51" s="217">
        <v>0</v>
      </c>
      <c r="P51" s="217">
        <v>0</v>
      </c>
      <c r="Q51" s="217">
        <v>0</v>
      </c>
      <c r="R51" s="217">
        <v>0</v>
      </c>
      <c r="S51" s="217">
        <v>0</v>
      </c>
      <c r="T51" s="217">
        <v>0</v>
      </c>
      <c r="U51" s="217">
        <v>0</v>
      </c>
      <c r="V51" s="217">
        <v>0</v>
      </c>
      <c r="W51" s="217">
        <v>0</v>
      </c>
      <c r="X51" s="217">
        <v>0</v>
      </c>
      <c r="Y51" s="217">
        <v>0</v>
      </c>
      <c r="Z51" s="217">
        <v>0</v>
      </c>
      <c r="AA51" s="217">
        <v>0</v>
      </c>
      <c r="AB51" s="217">
        <v>0</v>
      </c>
      <c r="AC51" s="217">
        <v>0</v>
      </c>
      <c r="AD51" s="217">
        <v>0</v>
      </c>
      <c r="AE51" s="217">
        <v>0</v>
      </c>
      <c r="AF51" s="217">
        <v>0</v>
      </c>
      <c r="AG51" s="217">
        <v>0</v>
      </c>
      <c r="AH51" s="217">
        <v>0</v>
      </c>
      <c r="AI51" s="217">
        <v>0</v>
      </c>
      <c r="AJ51" s="217">
        <v>0</v>
      </c>
      <c r="AK51" s="217">
        <v>0</v>
      </c>
      <c r="AL51" s="217">
        <v>0</v>
      </c>
      <c r="AM51" s="217">
        <v>0</v>
      </c>
      <c r="AN51" s="217">
        <v>0</v>
      </c>
      <c r="AO51" s="217">
        <v>0</v>
      </c>
      <c r="AP51" s="217">
        <v>0</v>
      </c>
      <c r="AQ51" s="217">
        <v>0</v>
      </c>
      <c r="AR51" s="217">
        <v>0</v>
      </c>
      <c r="AS51" s="217">
        <v>0</v>
      </c>
      <c r="AT51" s="217">
        <v>0</v>
      </c>
      <c r="AU51" s="217">
        <v>0</v>
      </c>
      <c r="AV51" s="217">
        <v>0</v>
      </c>
      <c r="AW51" s="217">
        <v>0</v>
      </c>
      <c r="AX51" s="217">
        <v>0</v>
      </c>
      <c r="AY51" s="217">
        <v>0</v>
      </c>
      <c r="AZ51" s="217">
        <v>0</v>
      </c>
      <c r="BA51" s="217">
        <v>0</v>
      </c>
      <c r="BB51" s="217">
        <v>0</v>
      </c>
      <c r="BC51" s="217">
        <v>0</v>
      </c>
      <c r="BD51" s="217">
        <v>0</v>
      </c>
      <c r="BE51" s="217">
        <v>0</v>
      </c>
      <c r="BF51" s="217">
        <v>0</v>
      </c>
      <c r="BG51" s="217">
        <v>0</v>
      </c>
      <c r="BH51" s="217">
        <v>0</v>
      </c>
      <c r="BI51" s="217">
        <v>0</v>
      </c>
      <c r="BJ51" s="217">
        <v>0</v>
      </c>
      <c r="BK51" s="217">
        <v>0</v>
      </c>
      <c r="BL51" s="217">
        <v>0</v>
      </c>
      <c r="BM51" s="217">
        <v>0</v>
      </c>
      <c r="BN51" s="217">
        <v>0</v>
      </c>
      <c r="BO51" s="217">
        <v>0</v>
      </c>
      <c r="BP51" s="217">
        <v>0</v>
      </c>
      <c r="BQ51" s="217">
        <v>0</v>
      </c>
      <c r="BR51" s="217">
        <v>0</v>
      </c>
      <c r="BS51" s="217">
        <v>0</v>
      </c>
      <c r="BT51" s="217">
        <v>0</v>
      </c>
      <c r="BU51" s="217">
        <v>0</v>
      </c>
      <c r="BV51" s="217">
        <v>0</v>
      </c>
      <c r="BW51" s="217">
        <v>0</v>
      </c>
      <c r="BX51" s="217">
        <v>0</v>
      </c>
      <c r="BY51" s="217">
        <v>0</v>
      </c>
      <c r="BZ51" s="217">
        <v>0</v>
      </c>
      <c r="CA51" s="217">
        <v>0</v>
      </c>
      <c r="CB51" s="217">
        <v>0</v>
      </c>
      <c r="CC51" s="217">
        <v>0</v>
      </c>
      <c r="CD51" s="217">
        <v>0</v>
      </c>
      <c r="CE51" s="217">
        <v>0</v>
      </c>
      <c r="CF51" s="217">
        <v>0</v>
      </c>
      <c r="CG51" s="217">
        <v>0</v>
      </c>
      <c r="CH51" s="217">
        <v>0</v>
      </c>
      <c r="CI51" s="217">
        <v>0</v>
      </c>
      <c r="CJ51" s="217">
        <v>0</v>
      </c>
      <c r="CK51" s="217">
        <v>0</v>
      </c>
      <c r="CL51" s="217">
        <v>0</v>
      </c>
      <c r="CM51" s="217">
        <v>0</v>
      </c>
      <c r="CN51" s="217">
        <v>0</v>
      </c>
      <c r="CO51" s="217">
        <v>0</v>
      </c>
      <c r="CP51" s="217">
        <v>0</v>
      </c>
      <c r="CQ51" s="217">
        <v>0</v>
      </c>
      <c r="CR51" s="217">
        <v>0</v>
      </c>
      <c r="CS51" s="217">
        <v>0</v>
      </c>
      <c r="CT51" s="217">
        <v>0</v>
      </c>
      <c r="CU51" s="217">
        <v>0</v>
      </c>
      <c r="CV51" s="217">
        <v>0</v>
      </c>
      <c r="CW51" s="217">
        <v>0</v>
      </c>
      <c r="CX51" s="217">
        <v>0</v>
      </c>
      <c r="CY51" s="217">
        <v>0</v>
      </c>
      <c r="CZ51" s="217">
        <v>0</v>
      </c>
      <c r="DA51" s="217">
        <v>0</v>
      </c>
      <c r="DB51" s="217">
        <v>0</v>
      </c>
      <c r="DC51" s="217">
        <v>0</v>
      </c>
      <c r="DD51" s="217">
        <v>0</v>
      </c>
      <c r="DE51" s="217">
        <v>0</v>
      </c>
      <c r="DF51" s="217">
        <v>0</v>
      </c>
    </row>
    <row r="52" spans="1:110" ht="7.5" customHeight="1" x14ac:dyDescent="0.2">
      <c r="A52" s="57"/>
      <c r="B52" s="390"/>
      <c r="C52" s="701"/>
      <c r="D52" s="701"/>
      <c r="E52" s="701"/>
      <c r="F52" s="390"/>
      <c r="G52" s="57"/>
      <c r="H52" s="581">
        <f>I51</f>
        <v>0</v>
      </c>
      <c r="I52" s="285"/>
      <c r="J52" s="181"/>
    </row>
    <row r="53" spans="1:110" ht="18" customHeight="1" x14ac:dyDescent="0.2">
      <c r="A53" s="57"/>
      <c r="B53" s="626" t="s">
        <v>765</v>
      </c>
      <c r="C53" s="701" t="s">
        <v>766</v>
      </c>
      <c r="D53" s="701"/>
      <c r="E53" s="701"/>
      <c r="F53" s="701"/>
      <c r="G53" s="57"/>
      <c r="H53" s="214"/>
      <c r="I53" s="179"/>
      <c r="J53" s="181"/>
      <c r="N53" s="25"/>
      <c r="X53" s="25"/>
      <c r="AH53" s="25"/>
      <c r="AR53" s="25"/>
      <c r="BB53" s="25"/>
      <c r="BL53" s="25"/>
      <c r="BV53" s="25"/>
      <c r="CF53" s="25"/>
      <c r="CP53" s="25"/>
      <c r="CZ53" s="25"/>
    </row>
    <row r="54" spans="1:110" ht="27" customHeight="1" x14ac:dyDescent="0.2">
      <c r="A54" s="57"/>
      <c r="B54" s="493" t="str">
        <f>Weighting!C48</f>
        <v>EC 7.0</v>
      </c>
      <c r="C54" s="685" t="s">
        <v>216</v>
      </c>
      <c r="D54" s="685"/>
      <c r="E54" s="685"/>
      <c r="F54" s="499" t="s">
        <v>246</v>
      </c>
      <c r="G54" s="57"/>
      <c r="H54" s="578">
        <f>H56*$G$75</f>
        <v>0</v>
      </c>
      <c r="I54" s="249"/>
      <c r="J54" s="181"/>
      <c r="K54" s="275">
        <f t="shared" ref="K54:AP54" si="22">K56*$G$75</f>
        <v>0</v>
      </c>
      <c r="L54" s="275">
        <f t="shared" si="22"/>
        <v>0</v>
      </c>
      <c r="M54" s="275">
        <f t="shared" si="22"/>
        <v>0</v>
      </c>
      <c r="N54" s="275">
        <f t="shared" si="22"/>
        <v>0</v>
      </c>
      <c r="O54" s="275">
        <f t="shared" si="22"/>
        <v>0</v>
      </c>
      <c r="P54" s="275">
        <f t="shared" si="22"/>
        <v>0</v>
      </c>
      <c r="Q54" s="275">
        <f t="shared" si="22"/>
        <v>0</v>
      </c>
      <c r="R54" s="275">
        <f t="shared" si="22"/>
        <v>0</v>
      </c>
      <c r="S54" s="275">
        <f t="shared" si="22"/>
        <v>0</v>
      </c>
      <c r="T54" s="275">
        <f t="shared" si="22"/>
        <v>0</v>
      </c>
      <c r="U54" s="275">
        <f t="shared" si="22"/>
        <v>0</v>
      </c>
      <c r="V54" s="275">
        <f t="shared" si="22"/>
        <v>0</v>
      </c>
      <c r="W54" s="275">
        <f t="shared" si="22"/>
        <v>0</v>
      </c>
      <c r="X54" s="275">
        <f t="shared" si="22"/>
        <v>0</v>
      </c>
      <c r="Y54" s="275">
        <f t="shared" si="22"/>
        <v>0</v>
      </c>
      <c r="Z54" s="275">
        <f t="shared" si="22"/>
        <v>0</v>
      </c>
      <c r="AA54" s="275">
        <f t="shared" si="22"/>
        <v>0</v>
      </c>
      <c r="AB54" s="275">
        <f t="shared" si="22"/>
        <v>0</v>
      </c>
      <c r="AC54" s="275">
        <f t="shared" si="22"/>
        <v>0</v>
      </c>
      <c r="AD54" s="275">
        <f t="shared" si="22"/>
        <v>0</v>
      </c>
      <c r="AE54" s="275">
        <f t="shared" si="22"/>
        <v>0</v>
      </c>
      <c r="AF54" s="275">
        <f t="shared" si="22"/>
        <v>0</v>
      </c>
      <c r="AG54" s="275">
        <f t="shared" si="22"/>
        <v>0</v>
      </c>
      <c r="AH54" s="275">
        <f t="shared" si="22"/>
        <v>0</v>
      </c>
      <c r="AI54" s="275">
        <f t="shared" si="22"/>
        <v>0</v>
      </c>
      <c r="AJ54" s="275">
        <f t="shared" si="22"/>
        <v>0</v>
      </c>
      <c r="AK54" s="275">
        <f t="shared" si="22"/>
        <v>0</v>
      </c>
      <c r="AL54" s="275">
        <f t="shared" si="22"/>
        <v>0</v>
      </c>
      <c r="AM54" s="275">
        <f t="shared" si="22"/>
        <v>0</v>
      </c>
      <c r="AN54" s="275">
        <f t="shared" si="22"/>
        <v>0</v>
      </c>
      <c r="AO54" s="275">
        <f t="shared" si="22"/>
        <v>0</v>
      </c>
      <c r="AP54" s="275">
        <f t="shared" si="22"/>
        <v>0</v>
      </c>
      <c r="AQ54" s="275">
        <f t="shared" ref="AQ54:BV54" si="23">AQ56*$G$75</f>
        <v>0</v>
      </c>
      <c r="AR54" s="275">
        <f t="shared" si="23"/>
        <v>0</v>
      </c>
      <c r="AS54" s="275">
        <f t="shared" si="23"/>
        <v>0</v>
      </c>
      <c r="AT54" s="275">
        <f t="shared" si="23"/>
        <v>0</v>
      </c>
      <c r="AU54" s="275">
        <f t="shared" si="23"/>
        <v>0</v>
      </c>
      <c r="AV54" s="275">
        <f t="shared" si="23"/>
        <v>0</v>
      </c>
      <c r="AW54" s="275">
        <f t="shared" si="23"/>
        <v>0</v>
      </c>
      <c r="AX54" s="275">
        <f t="shared" si="23"/>
        <v>0</v>
      </c>
      <c r="AY54" s="275">
        <f t="shared" si="23"/>
        <v>0</v>
      </c>
      <c r="AZ54" s="275">
        <f t="shared" si="23"/>
        <v>0</v>
      </c>
      <c r="BA54" s="275">
        <f t="shared" si="23"/>
        <v>0</v>
      </c>
      <c r="BB54" s="275">
        <f t="shared" si="23"/>
        <v>0</v>
      </c>
      <c r="BC54" s="275">
        <f t="shared" si="23"/>
        <v>0</v>
      </c>
      <c r="BD54" s="275">
        <f t="shared" si="23"/>
        <v>0</v>
      </c>
      <c r="BE54" s="275">
        <f t="shared" si="23"/>
        <v>0</v>
      </c>
      <c r="BF54" s="275">
        <f t="shared" si="23"/>
        <v>0</v>
      </c>
      <c r="BG54" s="275">
        <f t="shared" si="23"/>
        <v>0</v>
      </c>
      <c r="BH54" s="275">
        <f t="shared" si="23"/>
        <v>0</v>
      </c>
      <c r="BI54" s="275">
        <f t="shared" si="23"/>
        <v>0</v>
      </c>
      <c r="BJ54" s="275">
        <f t="shared" si="23"/>
        <v>0</v>
      </c>
      <c r="BK54" s="275">
        <f t="shared" si="23"/>
        <v>0</v>
      </c>
      <c r="BL54" s="275">
        <f t="shared" si="23"/>
        <v>0</v>
      </c>
      <c r="BM54" s="275">
        <f t="shared" si="23"/>
        <v>0</v>
      </c>
      <c r="BN54" s="275">
        <f t="shared" si="23"/>
        <v>0</v>
      </c>
      <c r="BO54" s="275">
        <f t="shared" si="23"/>
        <v>0</v>
      </c>
      <c r="BP54" s="275">
        <f t="shared" si="23"/>
        <v>0</v>
      </c>
      <c r="BQ54" s="275">
        <f t="shared" si="23"/>
        <v>0</v>
      </c>
      <c r="BR54" s="275">
        <f t="shared" si="23"/>
        <v>0</v>
      </c>
      <c r="BS54" s="275">
        <f t="shared" si="23"/>
        <v>0</v>
      </c>
      <c r="BT54" s="275">
        <f t="shared" si="23"/>
        <v>0</v>
      </c>
      <c r="BU54" s="275">
        <f t="shared" si="23"/>
        <v>0</v>
      </c>
      <c r="BV54" s="275">
        <f t="shared" si="23"/>
        <v>0</v>
      </c>
      <c r="BW54" s="275">
        <f t="shared" ref="BW54:DF54" si="24">BW56*$G$75</f>
        <v>0</v>
      </c>
      <c r="BX54" s="275">
        <f t="shared" si="24"/>
        <v>0</v>
      </c>
      <c r="BY54" s="275">
        <f t="shared" si="24"/>
        <v>0</v>
      </c>
      <c r="BZ54" s="275">
        <f t="shared" si="24"/>
        <v>0</v>
      </c>
      <c r="CA54" s="275">
        <f t="shared" si="24"/>
        <v>0</v>
      </c>
      <c r="CB54" s="275">
        <f t="shared" si="24"/>
        <v>0</v>
      </c>
      <c r="CC54" s="275">
        <f t="shared" si="24"/>
        <v>0</v>
      </c>
      <c r="CD54" s="275">
        <f t="shared" si="24"/>
        <v>0</v>
      </c>
      <c r="CE54" s="275">
        <f t="shared" si="24"/>
        <v>0</v>
      </c>
      <c r="CF54" s="275">
        <f t="shared" si="24"/>
        <v>0</v>
      </c>
      <c r="CG54" s="275">
        <f t="shared" si="24"/>
        <v>0</v>
      </c>
      <c r="CH54" s="275">
        <f t="shared" si="24"/>
        <v>0</v>
      </c>
      <c r="CI54" s="275">
        <f t="shared" si="24"/>
        <v>0</v>
      </c>
      <c r="CJ54" s="275">
        <f t="shared" si="24"/>
        <v>0</v>
      </c>
      <c r="CK54" s="275">
        <f t="shared" si="24"/>
        <v>0</v>
      </c>
      <c r="CL54" s="275">
        <f t="shared" si="24"/>
        <v>0</v>
      </c>
      <c r="CM54" s="275">
        <f t="shared" si="24"/>
        <v>0</v>
      </c>
      <c r="CN54" s="275">
        <f t="shared" si="24"/>
        <v>0</v>
      </c>
      <c r="CO54" s="275">
        <f t="shared" si="24"/>
        <v>0</v>
      </c>
      <c r="CP54" s="275">
        <f t="shared" si="24"/>
        <v>0</v>
      </c>
      <c r="CQ54" s="275">
        <f t="shared" si="24"/>
        <v>0</v>
      </c>
      <c r="CR54" s="275">
        <f t="shared" si="24"/>
        <v>0</v>
      </c>
      <c r="CS54" s="275">
        <f t="shared" si="24"/>
        <v>0</v>
      </c>
      <c r="CT54" s="275">
        <f t="shared" si="24"/>
        <v>0</v>
      </c>
      <c r="CU54" s="275">
        <f t="shared" si="24"/>
        <v>0</v>
      </c>
      <c r="CV54" s="275">
        <f t="shared" si="24"/>
        <v>0</v>
      </c>
      <c r="CW54" s="275">
        <f t="shared" si="24"/>
        <v>0</v>
      </c>
      <c r="CX54" s="275">
        <f t="shared" si="24"/>
        <v>0</v>
      </c>
      <c r="CY54" s="275">
        <f t="shared" si="24"/>
        <v>0</v>
      </c>
      <c r="CZ54" s="275">
        <f t="shared" si="24"/>
        <v>0</v>
      </c>
      <c r="DA54" s="275">
        <f t="shared" si="24"/>
        <v>0</v>
      </c>
      <c r="DB54" s="275">
        <f t="shared" si="24"/>
        <v>0</v>
      </c>
      <c r="DC54" s="275">
        <f t="shared" si="24"/>
        <v>0</v>
      </c>
      <c r="DD54" s="275">
        <f t="shared" si="24"/>
        <v>0</v>
      </c>
      <c r="DE54" s="275">
        <f t="shared" si="24"/>
        <v>0</v>
      </c>
      <c r="DF54" s="275">
        <f t="shared" si="24"/>
        <v>0</v>
      </c>
    </row>
    <row r="55" spans="1:110" ht="6.75" customHeight="1" x14ac:dyDescent="0.2">
      <c r="A55" s="57"/>
      <c r="B55" s="415"/>
      <c r="C55" s="686"/>
      <c r="D55" s="686"/>
      <c r="E55" s="686"/>
      <c r="F55" s="60"/>
      <c r="G55" s="57"/>
      <c r="H55" s="214"/>
      <c r="I55" s="66"/>
      <c r="J55" s="181"/>
    </row>
    <row r="56" spans="1:110" ht="30" customHeight="1" x14ac:dyDescent="0.2">
      <c r="A56" s="57"/>
      <c r="B56" s="390"/>
      <c r="C56" s="738" t="s">
        <v>217</v>
      </c>
      <c r="D56" s="738"/>
      <c r="E56" s="738"/>
      <c r="F56" s="456"/>
      <c r="G56" s="57"/>
      <c r="H56" s="582">
        <f>I56</f>
        <v>0</v>
      </c>
      <c r="I56" s="109">
        <f>Location!I116</f>
        <v>0</v>
      </c>
      <c r="J56" s="181"/>
      <c r="K56" s="277">
        <f>$I$56</f>
        <v>0</v>
      </c>
      <c r="L56" s="277">
        <f t="shared" ref="L56:BW56" si="25">$I$56</f>
        <v>0</v>
      </c>
      <c r="M56" s="277">
        <f t="shared" si="25"/>
        <v>0</v>
      </c>
      <c r="N56" s="277">
        <f t="shared" si="25"/>
        <v>0</v>
      </c>
      <c r="O56" s="277">
        <f t="shared" si="25"/>
        <v>0</v>
      </c>
      <c r="P56" s="277">
        <f t="shared" si="25"/>
        <v>0</v>
      </c>
      <c r="Q56" s="277">
        <f t="shared" si="25"/>
        <v>0</v>
      </c>
      <c r="R56" s="277">
        <f t="shared" si="25"/>
        <v>0</v>
      </c>
      <c r="S56" s="277">
        <f t="shared" si="25"/>
        <v>0</v>
      </c>
      <c r="T56" s="277">
        <f t="shared" si="25"/>
        <v>0</v>
      </c>
      <c r="U56" s="277">
        <f t="shared" si="25"/>
        <v>0</v>
      </c>
      <c r="V56" s="277">
        <f t="shared" si="25"/>
        <v>0</v>
      </c>
      <c r="W56" s="277">
        <f t="shared" si="25"/>
        <v>0</v>
      </c>
      <c r="X56" s="277">
        <f t="shared" si="25"/>
        <v>0</v>
      </c>
      <c r="Y56" s="277">
        <f t="shared" si="25"/>
        <v>0</v>
      </c>
      <c r="Z56" s="277">
        <f t="shared" si="25"/>
        <v>0</v>
      </c>
      <c r="AA56" s="277">
        <f t="shared" si="25"/>
        <v>0</v>
      </c>
      <c r="AB56" s="277">
        <f t="shared" si="25"/>
        <v>0</v>
      </c>
      <c r="AC56" s="277">
        <f t="shared" si="25"/>
        <v>0</v>
      </c>
      <c r="AD56" s="277">
        <f t="shared" si="25"/>
        <v>0</v>
      </c>
      <c r="AE56" s="277">
        <f t="shared" si="25"/>
        <v>0</v>
      </c>
      <c r="AF56" s="277">
        <f t="shared" si="25"/>
        <v>0</v>
      </c>
      <c r="AG56" s="277">
        <f t="shared" si="25"/>
        <v>0</v>
      </c>
      <c r="AH56" s="277">
        <f t="shared" si="25"/>
        <v>0</v>
      </c>
      <c r="AI56" s="277">
        <f t="shared" si="25"/>
        <v>0</v>
      </c>
      <c r="AJ56" s="277">
        <f t="shared" si="25"/>
        <v>0</v>
      </c>
      <c r="AK56" s="277">
        <f t="shared" si="25"/>
        <v>0</v>
      </c>
      <c r="AL56" s="277">
        <f t="shared" si="25"/>
        <v>0</v>
      </c>
      <c r="AM56" s="277">
        <f t="shared" si="25"/>
        <v>0</v>
      </c>
      <c r="AN56" s="277">
        <f t="shared" si="25"/>
        <v>0</v>
      </c>
      <c r="AO56" s="277">
        <f t="shared" si="25"/>
        <v>0</v>
      </c>
      <c r="AP56" s="277">
        <f t="shared" si="25"/>
        <v>0</v>
      </c>
      <c r="AQ56" s="277">
        <f t="shared" si="25"/>
        <v>0</v>
      </c>
      <c r="AR56" s="277">
        <f t="shared" si="25"/>
        <v>0</v>
      </c>
      <c r="AS56" s="277">
        <f t="shared" si="25"/>
        <v>0</v>
      </c>
      <c r="AT56" s="277">
        <f t="shared" si="25"/>
        <v>0</v>
      </c>
      <c r="AU56" s="277">
        <f t="shared" si="25"/>
        <v>0</v>
      </c>
      <c r="AV56" s="277">
        <f t="shared" si="25"/>
        <v>0</v>
      </c>
      <c r="AW56" s="277">
        <f t="shared" si="25"/>
        <v>0</v>
      </c>
      <c r="AX56" s="277">
        <f t="shared" si="25"/>
        <v>0</v>
      </c>
      <c r="AY56" s="277">
        <f t="shared" si="25"/>
        <v>0</v>
      </c>
      <c r="AZ56" s="277">
        <f t="shared" si="25"/>
        <v>0</v>
      </c>
      <c r="BA56" s="277">
        <f t="shared" si="25"/>
        <v>0</v>
      </c>
      <c r="BB56" s="277">
        <f t="shared" si="25"/>
        <v>0</v>
      </c>
      <c r="BC56" s="277">
        <f t="shared" si="25"/>
        <v>0</v>
      </c>
      <c r="BD56" s="277">
        <f t="shared" si="25"/>
        <v>0</v>
      </c>
      <c r="BE56" s="277">
        <f t="shared" si="25"/>
        <v>0</v>
      </c>
      <c r="BF56" s="277">
        <f t="shared" si="25"/>
        <v>0</v>
      </c>
      <c r="BG56" s="277">
        <f t="shared" si="25"/>
        <v>0</v>
      </c>
      <c r="BH56" s="277">
        <f t="shared" si="25"/>
        <v>0</v>
      </c>
      <c r="BI56" s="277">
        <f t="shared" si="25"/>
        <v>0</v>
      </c>
      <c r="BJ56" s="277">
        <f t="shared" si="25"/>
        <v>0</v>
      </c>
      <c r="BK56" s="277">
        <f t="shared" si="25"/>
        <v>0</v>
      </c>
      <c r="BL56" s="277">
        <f t="shared" si="25"/>
        <v>0</v>
      </c>
      <c r="BM56" s="277">
        <f t="shared" si="25"/>
        <v>0</v>
      </c>
      <c r="BN56" s="277">
        <f t="shared" si="25"/>
        <v>0</v>
      </c>
      <c r="BO56" s="277">
        <f t="shared" si="25"/>
        <v>0</v>
      </c>
      <c r="BP56" s="277">
        <f t="shared" si="25"/>
        <v>0</v>
      </c>
      <c r="BQ56" s="277">
        <f t="shared" si="25"/>
        <v>0</v>
      </c>
      <c r="BR56" s="277">
        <f t="shared" si="25"/>
        <v>0</v>
      </c>
      <c r="BS56" s="277">
        <f t="shared" si="25"/>
        <v>0</v>
      </c>
      <c r="BT56" s="277">
        <f t="shared" si="25"/>
        <v>0</v>
      </c>
      <c r="BU56" s="277">
        <f t="shared" si="25"/>
        <v>0</v>
      </c>
      <c r="BV56" s="277">
        <f t="shared" si="25"/>
        <v>0</v>
      </c>
      <c r="BW56" s="277">
        <f t="shared" si="25"/>
        <v>0</v>
      </c>
      <c r="BX56" s="277">
        <f t="shared" ref="BX56:DF56" si="26">$I$56</f>
        <v>0</v>
      </c>
      <c r="BY56" s="277">
        <f t="shared" si="26"/>
        <v>0</v>
      </c>
      <c r="BZ56" s="277">
        <f t="shared" si="26"/>
        <v>0</v>
      </c>
      <c r="CA56" s="277">
        <f t="shared" si="26"/>
        <v>0</v>
      </c>
      <c r="CB56" s="277">
        <f t="shared" si="26"/>
        <v>0</v>
      </c>
      <c r="CC56" s="277">
        <f t="shared" si="26"/>
        <v>0</v>
      </c>
      <c r="CD56" s="277">
        <f t="shared" si="26"/>
        <v>0</v>
      </c>
      <c r="CE56" s="277">
        <f t="shared" si="26"/>
        <v>0</v>
      </c>
      <c r="CF56" s="277">
        <f t="shared" si="26"/>
        <v>0</v>
      </c>
      <c r="CG56" s="277">
        <f t="shared" si="26"/>
        <v>0</v>
      </c>
      <c r="CH56" s="277">
        <f t="shared" si="26"/>
        <v>0</v>
      </c>
      <c r="CI56" s="277">
        <f t="shared" si="26"/>
        <v>0</v>
      </c>
      <c r="CJ56" s="277">
        <f t="shared" si="26"/>
        <v>0</v>
      </c>
      <c r="CK56" s="277">
        <f t="shared" si="26"/>
        <v>0</v>
      </c>
      <c r="CL56" s="277">
        <f t="shared" si="26"/>
        <v>0</v>
      </c>
      <c r="CM56" s="277">
        <f t="shared" si="26"/>
        <v>0</v>
      </c>
      <c r="CN56" s="277">
        <f t="shared" si="26"/>
        <v>0</v>
      </c>
      <c r="CO56" s="277">
        <f t="shared" si="26"/>
        <v>0</v>
      </c>
      <c r="CP56" s="277">
        <f t="shared" si="26"/>
        <v>0</v>
      </c>
      <c r="CQ56" s="277">
        <f t="shared" si="26"/>
        <v>0</v>
      </c>
      <c r="CR56" s="277">
        <f t="shared" si="26"/>
        <v>0</v>
      </c>
      <c r="CS56" s="277">
        <f t="shared" si="26"/>
        <v>0</v>
      </c>
      <c r="CT56" s="277">
        <f t="shared" si="26"/>
        <v>0</v>
      </c>
      <c r="CU56" s="277">
        <f t="shared" si="26"/>
        <v>0</v>
      </c>
      <c r="CV56" s="277">
        <f t="shared" si="26"/>
        <v>0</v>
      </c>
      <c r="CW56" s="277">
        <f t="shared" si="26"/>
        <v>0</v>
      </c>
      <c r="CX56" s="277">
        <f t="shared" si="26"/>
        <v>0</v>
      </c>
      <c r="CY56" s="277">
        <f t="shared" si="26"/>
        <v>0</v>
      </c>
      <c r="CZ56" s="277">
        <f t="shared" si="26"/>
        <v>0</v>
      </c>
      <c r="DA56" s="277">
        <f t="shared" si="26"/>
        <v>0</v>
      </c>
      <c r="DB56" s="277">
        <f t="shared" si="26"/>
        <v>0</v>
      </c>
      <c r="DC56" s="277">
        <f t="shared" si="26"/>
        <v>0</v>
      </c>
      <c r="DD56" s="277">
        <f t="shared" si="26"/>
        <v>0</v>
      </c>
      <c r="DE56" s="277">
        <f t="shared" si="26"/>
        <v>0</v>
      </c>
      <c r="DF56" s="277">
        <f t="shared" si="26"/>
        <v>0</v>
      </c>
    </row>
    <row r="57" spans="1:110" ht="18" customHeight="1" x14ac:dyDescent="0.2">
      <c r="A57" s="57"/>
      <c r="B57" s="181"/>
      <c r="C57" s="181"/>
      <c r="D57" s="181"/>
      <c r="E57" s="66"/>
      <c r="F57" s="60"/>
      <c r="G57" s="57"/>
      <c r="H57" s="214"/>
      <c r="I57" s="179"/>
      <c r="J57" s="181"/>
    </row>
    <row r="58" spans="1:110" ht="27" customHeight="1" x14ac:dyDescent="0.2">
      <c r="A58" s="57"/>
      <c r="B58" s="449"/>
      <c r="C58" s="691" t="s">
        <v>751</v>
      </c>
      <c r="D58" s="691"/>
      <c r="E58" s="691"/>
      <c r="F58" s="457" t="s">
        <v>246</v>
      </c>
      <c r="G58" s="57"/>
      <c r="H58" s="578">
        <f>G76*H60</f>
        <v>0</v>
      </c>
      <c r="I58" s="565"/>
      <c r="J58" s="181"/>
      <c r="K58" s="218">
        <f>K60*$G$76</f>
        <v>0</v>
      </c>
      <c r="L58" s="218">
        <f t="shared" ref="L58:BW58" si="27">L60*$G$76</f>
        <v>0</v>
      </c>
      <c r="M58" s="218">
        <f t="shared" si="27"/>
        <v>0</v>
      </c>
      <c r="N58" s="218">
        <f t="shared" si="27"/>
        <v>0</v>
      </c>
      <c r="O58" s="218">
        <f t="shared" si="27"/>
        <v>0</v>
      </c>
      <c r="P58" s="218">
        <f t="shared" si="27"/>
        <v>0</v>
      </c>
      <c r="Q58" s="218">
        <f t="shared" si="27"/>
        <v>0</v>
      </c>
      <c r="R58" s="218">
        <f t="shared" si="27"/>
        <v>0</v>
      </c>
      <c r="S58" s="218">
        <f t="shared" si="27"/>
        <v>0</v>
      </c>
      <c r="T58" s="218">
        <f t="shared" si="27"/>
        <v>0</v>
      </c>
      <c r="U58" s="218">
        <f t="shared" si="27"/>
        <v>0</v>
      </c>
      <c r="V58" s="218">
        <f t="shared" si="27"/>
        <v>0</v>
      </c>
      <c r="W58" s="218">
        <f t="shared" si="27"/>
        <v>0</v>
      </c>
      <c r="X58" s="218">
        <f t="shared" si="27"/>
        <v>0</v>
      </c>
      <c r="Y58" s="218">
        <f t="shared" si="27"/>
        <v>0</v>
      </c>
      <c r="Z58" s="218">
        <f t="shared" si="27"/>
        <v>0</v>
      </c>
      <c r="AA58" s="218">
        <f t="shared" si="27"/>
        <v>0</v>
      </c>
      <c r="AB58" s="218">
        <f t="shared" si="27"/>
        <v>0</v>
      </c>
      <c r="AC58" s="218">
        <f t="shared" si="27"/>
        <v>0</v>
      </c>
      <c r="AD58" s="218">
        <f t="shared" si="27"/>
        <v>0</v>
      </c>
      <c r="AE58" s="218">
        <f t="shared" si="27"/>
        <v>0</v>
      </c>
      <c r="AF58" s="218">
        <f t="shared" si="27"/>
        <v>0</v>
      </c>
      <c r="AG58" s="218">
        <f t="shared" si="27"/>
        <v>0</v>
      </c>
      <c r="AH58" s="218">
        <f t="shared" si="27"/>
        <v>0</v>
      </c>
      <c r="AI58" s="218">
        <f t="shared" si="27"/>
        <v>0</v>
      </c>
      <c r="AJ58" s="218">
        <f t="shared" si="27"/>
        <v>0</v>
      </c>
      <c r="AK58" s="218">
        <f t="shared" si="27"/>
        <v>0</v>
      </c>
      <c r="AL58" s="218">
        <f t="shared" si="27"/>
        <v>0</v>
      </c>
      <c r="AM58" s="218">
        <f t="shared" si="27"/>
        <v>0</v>
      </c>
      <c r="AN58" s="218">
        <f t="shared" si="27"/>
        <v>0</v>
      </c>
      <c r="AO58" s="218">
        <f t="shared" si="27"/>
        <v>0</v>
      </c>
      <c r="AP58" s="218">
        <f t="shared" si="27"/>
        <v>0</v>
      </c>
      <c r="AQ58" s="218">
        <f t="shared" si="27"/>
        <v>0</v>
      </c>
      <c r="AR58" s="218">
        <f t="shared" si="27"/>
        <v>0</v>
      </c>
      <c r="AS58" s="218">
        <f t="shared" si="27"/>
        <v>0</v>
      </c>
      <c r="AT58" s="218">
        <f t="shared" si="27"/>
        <v>0</v>
      </c>
      <c r="AU58" s="218">
        <f t="shared" si="27"/>
        <v>0</v>
      </c>
      <c r="AV58" s="218">
        <f t="shared" si="27"/>
        <v>0</v>
      </c>
      <c r="AW58" s="218">
        <f t="shared" si="27"/>
        <v>0</v>
      </c>
      <c r="AX58" s="218">
        <f t="shared" si="27"/>
        <v>0</v>
      </c>
      <c r="AY58" s="218">
        <f t="shared" si="27"/>
        <v>0</v>
      </c>
      <c r="AZ58" s="218">
        <f t="shared" si="27"/>
        <v>0</v>
      </c>
      <c r="BA58" s="218">
        <f t="shared" si="27"/>
        <v>0</v>
      </c>
      <c r="BB58" s="218">
        <f t="shared" si="27"/>
        <v>0</v>
      </c>
      <c r="BC58" s="218">
        <f t="shared" si="27"/>
        <v>0</v>
      </c>
      <c r="BD58" s="218">
        <f t="shared" si="27"/>
        <v>0</v>
      </c>
      <c r="BE58" s="218">
        <f t="shared" si="27"/>
        <v>0</v>
      </c>
      <c r="BF58" s="218">
        <f t="shared" si="27"/>
        <v>0</v>
      </c>
      <c r="BG58" s="218">
        <f t="shared" si="27"/>
        <v>0</v>
      </c>
      <c r="BH58" s="218">
        <f t="shared" si="27"/>
        <v>0</v>
      </c>
      <c r="BI58" s="218">
        <f t="shared" si="27"/>
        <v>0</v>
      </c>
      <c r="BJ58" s="218">
        <f t="shared" si="27"/>
        <v>0</v>
      </c>
      <c r="BK58" s="218">
        <f t="shared" si="27"/>
        <v>0</v>
      </c>
      <c r="BL58" s="218">
        <f t="shared" si="27"/>
        <v>0</v>
      </c>
      <c r="BM58" s="218">
        <f t="shared" si="27"/>
        <v>0</v>
      </c>
      <c r="BN58" s="218">
        <f t="shared" si="27"/>
        <v>0</v>
      </c>
      <c r="BO58" s="218">
        <f t="shared" si="27"/>
        <v>0</v>
      </c>
      <c r="BP58" s="218">
        <f t="shared" si="27"/>
        <v>0</v>
      </c>
      <c r="BQ58" s="218">
        <f t="shared" si="27"/>
        <v>0</v>
      </c>
      <c r="BR58" s="218">
        <f t="shared" si="27"/>
        <v>0</v>
      </c>
      <c r="BS58" s="218">
        <f t="shared" si="27"/>
        <v>0</v>
      </c>
      <c r="BT58" s="218">
        <f t="shared" si="27"/>
        <v>0</v>
      </c>
      <c r="BU58" s="218">
        <f t="shared" si="27"/>
        <v>0</v>
      </c>
      <c r="BV58" s="218">
        <f t="shared" si="27"/>
        <v>0</v>
      </c>
      <c r="BW58" s="218">
        <f t="shared" si="27"/>
        <v>0</v>
      </c>
      <c r="BX58" s="218">
        <f t="shared" ref="BX58:DF58" si="28">BX60*$G$76</f>
        <v>0</v>
      </c>
      <c r="BY58" s="218">
        <f t="shared" si="28"/>
        <v>0</v>
      </c>
      <c r="BZ58" s="218">
        <f t="shared" si="28"/>
        <v>0</v>
      </c>
      <c r="CA58" s="218">
        <f t="shared" si="28"/>
        <v>0</v>
      </c>
      <c r="CB58" s="218">
        <f t="shared" si="28"/>
        <v>0</v>
      </c>
      <c r="CC58" s="218">
        <f t="shared" si="28"/>
        <v>0</v>
      </c>
      <c r="CD58" s="218">
        <f t="shared" si="28"/>
        <v>0</v>
      </c>
      <c r="CE58" s="218">
        <f t="shared" si="28"/>
        <v>0</v>
      </c>
      <c r="CF58" s="218">
        <f t="shared" si="28"/>
        <v>0</v>
      </c>
      <c r="CG58" s="218">
        <f t="shared" si="28"/>
        <v>0</v>
      </c>
      <c r="CH58" s="218">
        <f t="shared" si="28"/>
        <v>0</v>
      </c>
      <c r="CI58" s="218">
        <f t="shared" si="28"/>
        <v>0</v>
      </c>
      <c r="CJ58" s="218">
        <f t="shared" si="28"/>
        <v>0</v>
      </c>
      <c r="CK58" s="218">
        <f t="shared" si="28"/>
        <v>0</v>
      </c>
      <c r="CL58" s="218">
        <f t="shared" si="28"/>
        <v>0</v>
      </c>
      <c r="CM58" s="218">
        <f t="shared" si="28"/>
        <v>0</v>
      </c>
      <c r="CN58" s="218">
        <f t="shared" si="28"/>
        <v>0</v>
      </c>
      <c r="CO58" s="218">
        <f t="shared" si="28"/>
        <v>0</v>
      </c>
      <c r="CP58" s="218">
        <f t="shared" si="28"/>
        <v>0</v>
      </c>
      <c r="CQ58" s="218">
        <f t="shared" si="28"/>
        <v>0</v>
      </c>
      <c r="CR58" s="218">
        <f t="shared" si="28"/>
        <v>0</v>
      </c>
      <c r="CS58" s="218">
        <f t="shared" si="28"/>
        <v>0</v>
      </c>
      <c r="CT58" s="218">
        <f t="shared" si="28"/>
        <v>0</v>
      </c>
      <c r="CU58" s="218">
        <f t="shared" si="28"/>
        <v>0</v>
      </c>
      <c r="CV58" s="218">
        <f t="shared" si="28"/>
        <v>0</v>
      </c>
      <c r="CW58" s="218">
        <f t="shared" si="28"/>
        <v>0</v>
      </c>
      <c r="CX58" s="218">
        <f t="shared" si="28"/>
        <v>0</v>
      </c>
      <c r="CY58" s="218">
        <f t="shared" si="28"/>
        <v>0</v>
      </c>
      <c r="CZ58" s="218">
        <f t="shared" si="28"/>
        <v>0</v>
      </c>
      <c r="DA58" s="218">
        <f t="shared" si="28"/>
        <v>0</v>
      </c>
      <c r="DB58" s="218">
        <f t="shared" si="28"/>
        <v>0</v>
      </c>
      <c r="DC58" s="218">
        <f t="shared" si="28"/>
        <v>0</v>
      </c>
      <c r="DD58" s="218">
        <f t="shared" si="28"/>
        <v>0</v>
      </c>
      <c r="DE58" s="218">
        <f t="shared" si="28"/>
        <v>0</v>
      </c>
      <c r="DF58" s="218">
        <f t="shared" si="28"/>
        <v>0</v>
      </c>
    </row>
    <row r="59" spans="1:110" ht="30" customHeight="1" thickBot="1" x14ac:dyDescent="0.25">
      <c r="A59" s="57"/>
      <c r="B59" s="202"/>
      <c r="C59" s="692" t="s">
        <v>752</v>
      </c>
      <c r="D59" s="692"/>
      <c r="E59" s="692"/>
      <c r="F59" s="406">
        <v>300</v>
      </c>
      <c r="G59" s="58"/>
      <c r="H59" s="66">
        <f>I59</f>
        <v>0</v>
      </c>
      <c r="I59" s="89">
        <f>I60</f>
        <v>0</v>
      </c>
      <c r="J59" s="181"/>
    </row>
    <row r="60" spans="1:110" s="76" customFormat="1" ht="30" customHeight="1" thickBot="1" x14ac:dyDescent="0.25">
      <c r="A60" s="58"/>
      <c r="B60" s="562"/>
      <c r="C60" s="690" t="s">
        <v>753</v>
      </c>
      <c r="D60" s="690"/>
      <c r="E60" s="690"/>
      <c r="F60" s="407">
        <v>200</v>
      </c>
      <c r="G60" s="58"/>
      <c r="H60" s="66"/>
      <c r="I60" s="263">
        <f>IFERROR(AVERAGEIF(K60:DF60,"&lt;&gt;0"),0)</f>
        <v>0</v>
      </c>
      <c r="J60" s="179"/>
      <c r="K60" s="197">
        <v>0</v>
      </c>
      <c r="L60" s="197">
        <v>0</v>
      </c>
      <c r="M60" s="197">
        <v>0</v>
      </c>
      <c r="N60" s="197">
        <v>0</v>
      </c>
      <c r="O60" s="197">
        <v>0</v>
      </c>
      <c r="P60" s="197">
        <v>0</v>
      </c>
      <c r="Q60" s="197">
        <v>0</v>
      </c>
      <c r="R60" s="197">
        <v>0</v>
      </c>
      <c r="S60" s="197">
        <v>0</v>
      </c>
      <c r="T60" s="197">
        <v>0</v>
      </c>
      <c r="U60" s="197">
        <v>0</v>
      </c>
      <c r="V60" s="197">
        <v>0</v>
      </c>
      <c r="W60" s="197">
        <v>0</v>
      </c>
      <c r="X60" s="197">
        <v>0</v>
      </c>
      <c r="Y60" s="197">
        <v>0</v>
      </c>
      <c r="Z60" s="197">
        <v>0</v>
      </c>
      <c r="AA60" s="197">
        <v>0</v>
      </c>
      <c r="AB60" s="197">
        <v>0</v>
      </c>
      <c r="AC60" s="197">
        <v>0</v>
      </c>
      <c r="AD60" s="197">
        <v>0</v>
      </c>
      <c r="AE60" s="197">
        <v>0</v>
      </c>
      <c r="AF60" s="197">
        <v>0</v>
      </c>
      <c r="AG60" s="197">
        <v>0</v>
      </c>
      <c r="AH60" s="197">
        <v>0</v>
      </c>
      <c r="AI60" s="197">
        <v>0</v>
      </c>
      <c r="AJ60" s="197">
        <v>0</v>
      </c>
      <c r="AK60" s="197">
        <v>0</v>
      </c>
      <c r="AL60" s="197">
        <v>0</v>
      </c>
      <c r="AM60" s="197">
        <v>0</v>
      </c>
      <c r="AN60" s="197">
        <v>0</v>
      </c>
      <c r="AO60" s="197">
        <v>0</v>
      </c>
      <c r="AP60" s="197">
        <v>0</v>
      </c>
      <c r="AQ60" s="197">
        <v>0</v>
      </c>
      <c r="AR60" s="197">
        <v>0</v>
      </c>
      <c r="AS60" s="197">
        <v>0</v>
      </c>
      <c r="AT60" s="197">
        <v>0</v>
      </c>
      <c r="AU60" s="197">
        <v>0</v>
      </c>
      <c r="AV60" s="197">
        <v>0</v>
      </c>
      <c r="AW60" s="197">
        <v>0</v>
      </c>
      <c r="AX60" s="197">
        <v>0</v>
      </c>
      <c r="AY60" s="197">
        <v>0</v>
      </c>
      <c r="AZ60" s="197">
        <v>0</v>
      </c>
      <c r="BA60" s="197">
        <v>0</v>
      </c>
      <c r="BB60" s="197">
        <v>0</v>
      </c>
      <c r="BC60" s="197">
        <v>0</v>
      </c>
      <c r="BD60" s="197">
        <v>0</v>
      </c>
      <c r="BE60" s="197">
        <v>0</v>
      </c>
      <c r="BF60" s="197">
        <v>0</v>
      </c>
      <c r="BG60" s="197">
        <v>0</v>
      </c>
      <c r="BH60" s="197">
        <v>0</v>
      </c>
      <c r="BI60" s="197">
        <v>0</v>
      </c>
      <c r="BJ60" s="197">
        <v>0</v>
      </c>
      <c r="BK60" s="197">
        <v>0</v>
      </c>
      <c r="BL60" s="197">
        <v>0</v>
      </c>
      <c r="BM60" s="197">
        <v>0</v>
      </c>
      <c r="BN60" s="197">
        <v>0</v>
      </c>
      <c r="BO60" s="197">
        <v>0</v>
      </c>
      <c r="BP60" s="197">
        <v>0</v>
      </c>
      <c r="BQ60" s="197">
        <v>0</v>
      </c>
      <c r="BR60" s="197">
        <v>0</v>
      </c>
      <c r="BS60" s="197">
        <v>0</v>
      </c>
      <c r="BT60" s="197">
        <v>0</v>
      </c>
      <c r="BU60" s="197">
        <v>0</v>
      </c>
      <c r="BV60" s="197">
        <v>0</v>
      </c>
      <c r="BW60" s="197">
        <v>0</v>
      </c>
      <c r="BX60" s="197">
        <v>0</v>
      </c>
      <c r="BY60" s="197">
        <v>0</v>
      </c>
      <c r="BZ60" s="197">
        <v>0</v>
      </c>
      <c r="CA60" s="197">
        <v>0</v>
      </c>
      <c r="CB60" s="197">
        <v>0</v>
      </c>
      <c r="CC60" s="197">
        <v>0</v>
      </c>
      <c r="CD60" s="197">
        <v>0</v>
      </c>
      <c r="CE60" s="197">
        <v>0</v>
      </c>
      <c r="CF60" s="197">
        <v>0</v>
      </c>
      <c r="CG60" s="197">
        <v>0</v>
      </c>
      <c r="CH60" s="197">
        <v>0</v>
      </c>
      <c r="CI60" s="197">
        <v>0</v>
      </c>
      <c r="CJ60" s="197">
        <v>0</v>
      </c>
      <c r="CK60" s="197">
        <v>0</v>
      </c>
      <c r="CL60" s="197">
        <v>0</v>
      </c>
      <c r="CM60" s="197">
        <v>0</v>
      </c>
      <c r="CN60" s="197">
        <v>0</v>
      </c>
      <c r="CO60" s="197">
        <v>0</v>
      </c>
      <c r="CP60" s="197">
        <v>0</v>
      </c>
      <c r="CQ60" s="197">
        <v>0</v>
      </c>
      <c r="CR60" s="197">
        <v>0</v>
      </c>
      <c r="CS60" s="197">
        <v>0</v>
      </c>
      <c r="CT60" s="197">
        <v>0</v>
      </c>
      <c r="CU60" s="197">
        <v>0</v>
      </c>
      <c r="CV60" s="197">
        <v>0</v>
      </c>
      <c r="CW60" s="197">
        <v>0</v>
      </c>
      <c r="CX60" s="197">
        <v>0</v>
      </c>
      <c r="CY60" s="197">
        <v>0</v>
      </c>
      <c r="CZ60" s="197">
        <v>0</v>
      </c>
      <c r="DA60" s="197">
        <v>0</v>
      </c>
      <c r="DB60" s="197">
        <v>0</v>
      </c>
      <c r="DC60" s="197">
        <v>0</v>
      </c>
      <c r="DD60" s="197">
        <v>0</v>
      </c>
      <c r="DE60" s="197">
        <v>0</v>
      </c>
      <c r="DF60" s="197">
        <v>0</v>
      </c>
    </row>
    <row r="61" spans="1:110" s="76" customFormat="1" ht="27.75" customHeight="1" x14ac:dyDescent="0.2">
      <c r="A61" s="58"/>
      <c r="B61" s="562"/>
      <c r="C61" s="688" t="s">
        <v>754</v>
      </c>
      <c r="D61" s="688"/>
      <c r="E61" s="688"/>
      <c r="F61" s="407">
        <v>100</v>
      </c>
      <c r="G61" s="58"/>
      <c r="H61" s="66"/>
      <c r="I61" s="66"/>
      <c r="J61" s="179"/>
    </row>
    <row r="62" spans="1:110" s="76" customFormat="1" ht="21" customHeight="1" x14ac:dyDescent="0.2">
      <c r="A62" s="58"/>
      <c r="B62" s="562"/>
      <c r="C62" s="719"/>
      <c r="D62" s="719"/>
      <c r="E62" s="719"/>
      <c r="F62" s="575">
        <v>0</v>
      </c>
      <c r="G62" s="58"/>
      <c r="H62" s="89"/>
      <c r="I62" s="66"/>
      <c r="J62" s="179"/>
    </row>
    <row r="63" spans="1:110" ht="18" hidden="1" customHeight="1" x14ac:dyDescent="0.2">
      <c r="A63" s="57"/>
      <c r="B63" s="181"/>
      <c r="C63" s="181"/>
      <c r="D63" s="181"/>
      <c r="E63" s="66"/>
      <c r="F63" s="60"/>
      <c r="G63" s="57"/>
      <c r="H63" s="214"/>
      <c r="I63" s="179"/>
      <c r="J63" s="181"/>
    </row>
    <row r="64" spans="1:110" ht="18" hidden="1" customHeight="1" x14ac:dyDescent="0.2">
      <c r="A64" s="57"/>
      <c r="B64" s="181"/>
      <c r="C64" s="181"/>
      <c r="D64" s="181"/>
      <c r="E64" s="66"/>
      <c r="F64" s="60"/>
      <c r="G64" s="57"/>
      <c r="H64" s="214"/>
      <c r="I64" s="179"/>
      <c r="J64" s="181"/>
    </row>
    <row r="65" spans="1:110" ht="30" customHeight="1" x14ac:dyDescent="0.35">
      <c r="A65" s="57"/>
      <c r="B65" s="403"/>
      <c r="C65" s="681" t="s">
        <v>49</v>
      </c>
      <c r="D65" s="681"/>
      <c r="E65" s="681"/>
      <c r="F65" s="434">
        <f>IFERROR(G79,0)</f>
        <v>0</v>
      </c>
      <c r="G65" s="92"/>
      <c r="H65" s="554"/>
      <c r="I65" s="245"/>
      <c r="J65" s="57"/>
      <c r="K65" s="282">
        <f>IF(K10=0,0,K80)</f>
        <v>0</v>
      </c>
      <c r="L65" s="282">
        <f t="shared" ref="L65:BW65" si="29">IF(L10=0,0,L80)</f>
        <v>0</v>
      </c>
      <c r="M65" s="282">
        <f t="shared" si="29"/>
        <v>0</v>
      </c>
      <c r="N65" s="282">
        <f t="shared" si="29"/>
        <v>0</v>
      </c>
      <c r="O65" s="282">
        <f t="shared" si="29"/>
        <v>0</v>
      </c>
      <c r="P65" s="282">
        <f t="shared" si="29"/>
        <v>0</v>
      </c>
      <c r="Q65" s="282">
        <f t="shared" si="29"/>
        <v>0</v>
      </c>
      <c r="R65" s="282">
        <f t="shared" si="29"/>
        <v>0</v>
      </c>
      <c r="S65" s="282">
        <f t="shared" si="29"/>
        <v>0</v>
      </c>
      <c r="T65" s="282">
        <f t="shared" si="29"/>
        <v>0</v>
      </c>
      <c r="U65" s="282">
        <f t="shared" si="29"/>
        <v>0</v>
      </c>
      <c r="V65" s="282">
        <f t="shared" si="29"/>
        <v>0</v>
      </c>
      <c r="W65" s="282">
        <f t="shared" si="29"/>
        <v>0</v>
      </c>
      <c r="X65" s="282">
        <f t="shared" si="29"/>
        <v>0</v>
      </c>
      <c r="Y65" s="282">
        <f t="shared" si="29"/>
        <v>0</v>
      </c>
      <c r="Z65" s="282">
        <f t="shared" si="29"/>
        <v>0</v>
      </c>
      <c r="AA65" s="282">
        <f t="shared" si="29"/>
        <v>0</v>
      </c>
      <c r="AB65" s="282">
        <f t="shared" si="29"/>
        <v>0</v>
      </c>
      <c r="AC65" s="282">
        <f t="shared" si="29"/>
        <v>0</v>
      </c>
      <c r="AD65" s="282">
        <f t="shared" si="29"/>
        <v>0</v>
      </c>
      <c r="AE65" s="282">
        <f t="shared" si="29"/>
        <v>0</v>
      </c>
      <c r="AF65" s="282">
        <f t="shared" si="29"/>
        <v>0</v>
      </c>
      <c r="AG65" s="282">
        <f t="shared" si="29"/>
        <v>0</v>
      </c>
      <c r="AH65" s="282">
        <f t="shared" si="29"/>
        <v>0</v>
      </c>
      <c r="AI65" s="282">
        <f t="shared" si="29"/>
        <v>0</v>
      </c>
      <c r="AJ65" s="282">
        <f t="shared" si="29"/>
        <v>0</v>
      </c>
      <c r="AK65" s="282">
        <f t="shared" si="29"/>
        <v>0</v>
      </c>
      <c r="AL65" s="282">
        <f t="shared" si="29"/>
        <v>0</v>
      </c>
      <c r="AM65" s="282">
        <f t="shared" si="29"/>
        <v>0</v>
      </c>
      <c r="AN65" s="282">
        <f t="shared" si="29"/>
        <v>0</v>
      </c>
      <c r="AO65" s="282">
        <f t="shared" si="29"/>
        <v>0</v>
      </c>
      <c r="AP65" s="282">
        <f t="shared" si="29"/>
        <v>0</v>
      </c>
      <c r="AQ65" s="282">
        <f t="shared" si="29"/>
        <v>0</v>
      </c>
      <c r="AR65" s="282">
        <f t="shared" si="29"/>
        <v>0</v>
      </c>
      <c r="AS65" s="282">
        <f t="shared" si="29"/>
        <v>0</v>
      </c>
      <c r="AT65" s="282">
        <f t="shared" si="29"/>
        <v>0</v>
      </c>
      <c r="AU65" s="282">
        <f t="shared" si="29"/>
        <v>0</v>
      </c>
      <c r="AV65" s="282">
        <f t="shared" si="29"/>
        <v>0</v>
      </c>
      <c r="AW65" s="282">
        <f t="shared" si="29"/>
        <v>0</v>
      </c>
      <c r="AX65" s="282">
        <f t="shared" si="29"/>
        <v>0</v>
      </c>
      <c r="AY65" s="282">
        <f t="shared" si="29"/>
        <v>0</v>
      </c>
      <c r="AZ65" s="282">
        <f t="shared" si="29"/>
        <v>0</v>
      </c>
      <c r="BA65" s="282">
        <f t="shared" si="29"/>
        <v>0</v>
      </c>
      <c r="BB65" s="282">
        <f t="shared" si="29"/>
        <v>0</v>
      </c>
      <c r="BC65" s="282">
        <f t="shared" si="29"/>
        <v>0</v>
      </c>
      <c r="BD65" s="282">
        <f t="shared" si="29"/>
        <v>0</v>
      </c>
      <c r="BE65" s="282">
        <f t="shared" si="29"/>
        <v>0</v>
      </c>
      <c r="BF65" s="282">
        <f t="shared" si="29"/>
        <v>0</v>
      </c>
      <c r="BG65" s="282">
        <f t="shared" si="29"/>
        <v>0</v>
      </c>
      <c r="BH65" s="282">
        <f t="shared" si="29"/>
        <v>0</v>
      </c>
      <c r="BI65" s="282">
        <f t="shared" si="29"/>
        <v>0</v>
      </c>
      <c r="BJ65" s="282">
        <f t="shared" si="29"/>
        <v>0</v>
      </c>
      <c r="BK65" s="282">
        <f t="shared" si="29"/>
        <v>0</v>
      </c>
      <c r="BL65" s="282">
        <f t="shared" si="29"/>
        <v>0</v>
      </c>
      <c r="BM65" s="282">
        <f t="shared" si="29"/>
        <v>0</v>
      </c>
      <c r="BN65" s="282">
        <f t="shared" si="29"/>
        <v>0</v>
      </c>
      <c r="BO65" s="282">
        <f t="shared" si="29"/>
        <v>0</v>
      </c>
      <c r="BP65" s="282">
        <f t="shared" si="29"/>
        <v>0</v>
      </c>
      <c r="BQ65" s="282">
        <f t="shared" si="29"/>
        <v>0</v>
      </c>
      <c r="BR65" s="282">
        <f t="shared" si="29"/>
        <v>0</v>
      </c>
      <c r="BS65" s="282">
        <f t="shared" si="29"/>
        <v>0</v>
      </c>
      <c r="BT65" s="282">
        <f t="shared" si="29"/>
        <v>0</v>
      </c>
      <c r="BU65" s="282">
        <f t="shared" si="29"/>
        <v>0</v>
      </c>
      <c r="BV65" s="282">
        <f t="shared" si="29"/>
        <v>0</v>
      </c>
      <c r="BW65" s="282">
        <f t="shared" si="29"/>
        <v>0</v>
      </c>
      <c r="BX65" s="282">
        <f t="shared" ref="BX65:DF65" si="30">IF(BX10=0,0,BX80)</f>
        <v>0</v>
      </c>
      <c r="BY65" s="282">
        <f t="shared" si="30"/>
        <v>0</v>
      </c>
      <c r="BZ65" s="282">
        <f t="shared" si="30"/>
        <v>0</v>
      </c>
      <c r="CA65" s="282">
        <f t="shared" si="30"/>
        <v>0</v>
      </c>
      <c r="CB65" s="282">
        <f t="shared" si="30"/>
        <v>0</v>
      </c>
      <c r="CC65" s="282">
        <f t="shared" si="30"/>
        <v>0</v>
      </c>
      <c r="CD65" s="282">
        <f t="shared" si="30"/>
        <v>0</v>
      </c>
      <c r="CE65" s="282">
        <f t="shared" si="30"/>
        <v>0</v>
      </c>
      <c r="CF65" s="282">
        <f t="shared" si="30"/>
        <v>0</v>
      </c>
      <c r="CG65" s="282">
        <f t="shared" si="30"/>
        <v>0</v>
      </c>
      <c r="CH65" s="282">
        <f t="shared" si="30"/>
        <v>0</v>
      </c>
      <c r="CI65" s="282">
        <f t="shared" si="30"/>
        <v>0</v>
      </c>
      <c r="CJ65" s="282">
        <f t="shared" si="30"/>
        <v>0</v>
      </c>
      <c r="CK65" s="282">
        <f t="shared" si="30"/>
        <v>0</v>
      </c>
      <c r="CL65" s="282">
        <f t="shared" si="30"/>
        <v>0</v>
      </c>
      <c r="CM65" s="282">
        <f t="shared" si="30"/>
        <v>0</v>
      </c>
      <c r="CN65" s="282">
        <f t="shared" si="30"/>
        <v>0</v>
      </c>
      <c r="CO65" s="282">
        <f t="shared" si="30"/>
        <v>0</v>
      </c>
      <c r="CP65" s="282">
        <f t="shared" si="30"/>
        <v>0</v>
      </c>
      <c r="CQ65" s="282">
        <f t="shared" si="30"/>
        <v>0</v>
      </c>
      <c r="CR65" s="282">
        <f t="shared" si="30"/>
        <v>0</v>
      </c>
      <c r="CS65" s="282">
        <f t="shared" si="30"/>
        <v>0</v>
      </c>
      <c r="CT65" s="282">
        <f t="shared" si="30"/>
        <v>0</v>
      </c>
      <c r="CU65" s="282">
        <f t="shared" si="30"/>
        <v>0</v>
      </c>
      <c r="CV65" s="282">
        <f t="shared" si="30"/>
        <v>0</v>
      </c>
      <c r="CW65" s="282">
        <f t="shared" si="30"/>
        <v>0</v>
      </c>
      <c r="CX65" s="282">
        <f t="shared" si="30"/>
        <v>0</v>
      </c>
      <c r="CY65" s="282">
        <f t="shared" si="30"/>
        <v>0</v>
      </c>
      <c r="CZ65" s="282">
        <f t="shared" si="30"/>
        <v>0</v>
      </c>
      <c r="DA65" s="282">
        <f t="shared" si="30"/>
        <v>0</v>
      </c>
      <c r="DB65" s="282">
        <f t="shared" si="30"/>
        <v>0</v>
      </c>
      <c r="DC65" s="282">
        <f t="shared" si="30"/>
        <v>0</v>
      </c>
      <c r="DD65" s="282">
        <f t="shared" si="30"/>
        <v>0</v>
      </c>
      <c r="DE65" s="282">
        <f t="shared" si="30"/>
        <v>0</v>
      </c>
      <c r="DF65" s="282">
        <f t="shared" si="30"/>
        <v>0</v>
      </c>
    </row>
    <row r="66" spans="1:110" ht="18" customHeight="1" x14ac:dyDescent="0.2">
      <c r="A66" s="57"/>
      <c r="B66" s="57"/>
      <c r="C66" s="57"/>
      <c r="D66" s="57"/>
      <c r="E66" s="57"/>
      <c r="F66" s="57"/>
      <c r="G66" s="57"/>
      <c r="H66" s="144"/>
      <c r="I66" s="58"/>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row>
    <row r="67" spans="1:110" ht="18" customHeight="1" x14ac:dyDescent="0.2">
      <c r="A67" s="57"/>
      <c r="B67" s="57"/>
      <c r="C67" s="728"/>
      <c r="D67" s="728"/>
      <c r="E67" s="728"/>
      <c r="F67" s="728"/>
      <c r="G67" s="728"/>
      <c r="H67" s="144"/>
      <c r="I67" s="58"/>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row>
    <row r="68" spans="1:110" ht="57" x14ac:dyDescent="0.2">
      <c r="A68" s="57"/>
      <c r="B68" s="682"/>
      <c r="C68" s="682"/>
      <c r="D68" s="435"/>
      <c r="E68" s="436" t="s">
        <v>55</v>
      </c>
      <c r="F68" s="454" t="s">
        <v>237</v>
      </c>
      <c r="G68" s="455"/>
      <c r="H68" s="555"/>
      <c r="I68" s="454" t="s">
        <v>15</v>
      </c>
      <c r="J68" s="57"/>
      <c r="K68" s="678" t="s">
        <v>415</v>
      </c>
      <c r="L68" s="678"/>
      <c r="M68" s="678"/>
      <c r="N68" s="678"/>
      <c r="O68" s="678"/>
      <c r="P68" s="678"/>
      <c r="Q68" s="678"/>
      <c r="R68" s="678"/>
      <c r="S68" s="678"/>
      <c r="T68" s="678"/>
      <c r="U68" s="678" t="s">
        <v>415</v>
      </c>
      <c r="V68" s="678"/>
      <c r="W68" s="678"/>
      <c r="X68" s="678"/>
      <c r="Y68" s="678"/>
      <c r="Z68" s="678"/>
      <c r="AA68" s="678"/>
      <c r="AB68" s="678"/>
      <c r="AC68" s="678"/>
      <c r="AD68" s="678"/>
      <c r="AE68" s="678" t="s">
        <v>415</v>
      </c>
      <c r="AF68" s="678"/>
      <c r="AG68" s="678"/>
      <c r="AH68" s="678"/>
      <c r="AI68" s="678"/>
      <c r="AJ68" s="678"/>
      <c r="AK68" s="678"/>
      <c r="AL68" s="678"/>
      <c r="AM68" s="678"/>
      <c r="AN68" s="678"/>
      <c r="AO68" s="678" t="s">
        <v>415</v>
      </c>
      <c r="AP68" s="678"/>
      <c r="AQ68" s="678"/>
      <c r="AR68" s="678"/>
      <c r="AS68" s="678"/>
      <c r="AT68" s="678"/>
      <c r="AU68" s="678"/>
      <c r="AV68" s="678"/>
      <c r="AW68" s="678"/>
      <c r="AX68" s="678"/>
      <c r="AY68" s="678" t="s">
        <v>415</v>
      </c>
      <c r="AZ68" s="678"/>
      <c r="BA68" s="678"/>
      <c r="BB68" s="678"/>
      <c r="BC68" s="678"/>
      <c r="BD68" s="678"/>
      <c r="BE68" s="678"/>
      <c r="BF68" s="678"/>
      <c r="BG68" s="678"/>
      <c r="BH68" s="678"/>
      <c r="BI68" s="678" t="s">
        <v>415</v>
      </c>
      <c r="BJ68" s="678"/>
      <c r="BK68" s="678"/>
      <c r="BL68" s="678"/>
      <c r="BM68" s="678"/>
      <c r="BN68" s="678"/>
      <c r="BO68" s="678"/>
      <c r="BP68" s="678"/>
      <c r="BQ68" s="678"/>
      <c r="BR68" s="678"/>
      <c r="BS68" s="678" t="s">
        <v>415</v>
      </c>
      <c r="BT68" s="678"/>
      <c r="BU68" s="678"/>
      <c r="BV68" s="678"/>
      <c r="BW68" s="678"/>
      <c r="BX68" s="678"/>
      <c r="BY68" s="678"/>
      <c r="BZ68" s="678"/>
      <c r="CA68" s="678"/>
      <c r="CB68" s="678"/>
      <c r="CC68" s="678" t="s">
        <v>415</v>
      </c>
      <c r="CD68" s="678"/>
      <c r="CE68" s="678"/>
      <c r="CF68" s="678"/>
      <c r="CG68" s="678"/>
      <c r="CH68" s="678"/>
      <c r="CI68" s="678"/>
      <c r="CJ68" s="678"/>
      <c r="CK68" s="678"/>
      <c r="CL68" s="678"/>
      <c r="CM68" s="678" t="s">
        <v>415</v>
      </c>
      <c r="CN68" s="678"/>
      <c r="CO68" s="678"/>
      <c r="CP68" s="678"/>
      <c r="CQ68" s="678"/>
      <c r="CR68" s="678"/>
      <c r="CS68" s="678"/>
      <c r="CT68" s="678"/>
      <c r="CU68" s="678"/>
      <c r="CV68" s="678"/>
      <c r="CW68" s="678" t="s">
        <v>415</v>
      </c>
      <c r="CX68" s="678"/>
      <c r="CY68" s="678"/>
      <c r="CZ68" s="678"/>
      <c r="DA68" s="678"/>
      <c r="DB68" s="678"/>
      <c r="DC68" s="678"/>
      <c r="DD68" s="678"/>
      <c r="DE68" s="678"/>
      <c r="DF68" s="678"/>
    </row>
    <row r="69" spans="1:110" ht="27.75" customHeight="1" x14ac:dyDescent="0.25">
      <c r="A69" s="57"/>
      <c r="B69" s="57"/>
      <c r="C69" s="394" t="str">
        <f>Weighting!C42</f>
        <v>EC 1.0</v>
      </c>
      <c r="D69" s="395"/>
      <c r="E69" s="573" t="str">
        <f>Weighting!D42</f>
        <v>NET SPACE HEAT DEMAND*</v>
      </c>
      <c r="F69" s="193">
        <f>(Weighting!F42*G69)</f>
        <v>300</v>
      </c>
      <c r="G69" s="194">
        <f>Weighting!G42</f>
        <v>3</v>
      </c>
      <c r="H69" s="583"/>
      <c r="I69" s="69">
        <f>H6</f>
        <v>0</v>
      </c>
      <c r="J69" s="57"/>
      <c r="K69" s="69">
        <f t="shared" ref="K69:AP69" si="31">K9</f>
        <v>0</v>
      </c>
      <c r="L69" s="69">
        <f t="shared" si="31"/>
        <v>0</v>
      </c>
      <c r="M69" s="69">
        <f t="shared" si="31"/>
        <v>0</v>
      </c>
      <c r="N69" s="69">
        <f t="shared" si="31"/>
        <v>0</v>
      </c>
      <c r="O69" s="69">
        <f t="shared" si="31"/>
        <v>0</v>
      </c>
      <c r="P69" s="69">
        <f t="shared" si="31"/>
        <v>0</v>
      </c>
      <c r="Q69" s="69">
        <f t="shared" si="31"/>
        <v>0</v>
      </c>
      <c r="R69" s="69">
        <f t="shared" si="31"/>
        <v>0</v>
      </c>
      <c r="S69" s="69">
        <f t="shared" si="31"/>
        <v>0</v>
      </c>
      <c r="T69" s="69">
        <f t="shared" si="31"/>
        <v>0</v>
      </c>
      <c r="U69" s="69">
        <f t="shared" si="31"/>
        <v>0</v>
      </c>
      <c r="V69" s="69">
        <f t="shared" si="31"/>
        <v>0</v>
      </c>
      <c r="W69" s="69">
        <f t="shared" si="31"/>
        <v>0</v>
      </c>
      <c r="X69" s="69">
        <f t="shared" si="31"/>
        <v>0</v>
      </c>
      <c r="Y69" s="69">
        <f t="shared" si="31"/>
        <v>0</v>
      </c>
      <c r="Z69" s="69">
        <f t="shared" si="31"/>
        <v>0</v>
      </c>
      <c r="AA69" s="69">
        <f t="shared" si="31"/>
        <v>0</v>
      </c>
      <c r="AB69" s="69">
        <f t="shared" si="31"/>
        <v>0</v>
      </c>
      <c r="AC69" s="69">
        <f t="shared" si="31"/>
        <v>0</v>
      </c>
      <c r="AD69" s="69">
        <f t="shared" si="31"/>
        <v>0</v>
      </c>
      <c r="AE69" s="69">
        <f t="shared" si="31"/>
        <v>0</v>
      </c>
      <c r="AF69" s="69">
        <f t="shared" si="31"/>
        <v>0</v>
      </c>
      <c r="AG69" s="69">
        <f t="shared" si="31"/>
        <v>0</v>
      </c>
      <c r="AH69" s="69">
        <f t="shared" si="31"/>
        <v>0</v>
      </c>
      <c r="AI69" s="69">
        <f t="shared" si="31"/>
        <v>0</v>
      </c>
      <c r="AJ69" s="69">
        <f t="shared" si="31"/>
        <v>0</v>
      </c>
      <c r="AK69" s="69">
        <f t="shared" si="31"/>
        <v>0</v>
      </c>
      <c r="AL69" s="69">
        <f t="shared" si="31"/>
        <v>0</v>
      </c>
      <c r="AM69" s="69">
        <f t="shared" si="31"/>
        <v>0</v>
      </c>
      <c r="AN69" s="69">
        <f t="shared" si="31"/>
        <v>0</v>
      </c>
      <c r="AO69" s="69">
        <f t="shared" si="31"/>
        <v>0</v>
      </c>
      <c r="AP69" s="69">
        <f t="shared" si="31"/>
        <v>0</v>
      </c>
      <c r="AQ69" s="69">
        <f t="shared" ref="AQ69:BV69" si="32">AQ9</f>
        <v>0</v>
      </c>
      <c r="AR69" s="69">
        <f t="shared" si="32"/>
        <v>0</v>
      </c>
      <c r="AS69" s="69">
        <f t="shared" si="32"/>
        <v>0</v>
      </c>
      <c r="AT69" s="69">
        <f t="shared" si="32"/>
        <v>0</v>
      </c>
      <c r="AU69" s="69">
        <f t="shared" si="32"/>
        <v>0</v>
      </c>
      <c r="AV69" s="69">
        <f t="shared" si="32"/>
        <v>0</v>
      </c>
      <c r="AW69" s="69">
        <f t="shared" si="32"/>
        <v>0</v>
      </c>
      <c r="AX69" s="69">
        <f t="shared" si="32"/>
        <v>0</v>
      </c>
      <c r="AY69" s="69">
        <f t="shared" si="32"/>
        <v>0</v>
      </c>
      <c r="AZ69" s="69">
        <f t="shared" si="32"/>
        <v>0</v>
      </c>
      <c r="BA69" s="69">
        <f t="shared" si="32"/>
        <v>0</v>
      </c>
      <c r="BB69" s="69">
        <f t="shared" si="32"/>
        <v>0</v>
      </c>
      <c r="BC69" s="69">
        <f t="shared" si="32"/>
        <v>0</v>
      </c>
      <c r="BD69" s="69">
        <f t="shared" si="32"/>
        <v>0</v>
      </c>
      <c r="BE69" s="69">
        <f t="shared" si="32"/>
        <v>0</v>
      </c>
      <c r="BF69" s="69">
        <f t="shared" si="32"/>
        <v>0</v>
      </c>
      <c r="BG69" s="69">
        <f t="shared" si="32"/>
        <v>0</v>
      </c>
      <c r="BH69" s="69">
        <f t="shared" si="32"/>
        <v>0</v>
      </c>
      <c r="BI69" s="69">
        <f t="shared" si="32"/>
        <v>0</v>
      </c>
      <c r="BJ69" s="69">
        <f t="shared" si="32"/>
        <v>0</v>
      </c>
      <c r="BK69" s="69">
        <f t="shared" si="32"/>
        <v>0</v>
      </c>
      <c r="BL69" s="69">
        <f t="shared" si="32"/>
        <v>0</v>
      </c>
      <c r="BM69" s="69">
        <f t="shared" si="32"/>
        <v>0</v>
      </c>
      <c r="BN69" s="69">
        <f t="shared" si="32"/>
        <v>0</v>
      </c>
      <c r="BO69" s="69">
        <f t="shared" si="32"/>
        <v>0</v>
      </c>
      <c r="BP69" s="69">
        <f t="shared" si="32"/>
        <v>0</v>
      </c>
      <c r="BQ69" s="69">
        <f t="shared" si="32"/>
        <v>0</v>
      </c>
      <c r="BR69" s="69">
        <f t="shared" si="32"/>
        <v>0</v>
      </c>
      <c r="BS69" s="69">
        <f t="shared" si="32"/>
        <v>0</v>
      </c>
      <c r="BT69" s="69">
        <f t="shared" si="32"/>
        <v>0</v>
      </c>
      <c r="BU69" s="69">
        <f t="shared" si="32"/>
        <v>0</v>
      </c>
      <c r="BV69" s="69">
        <f t="shared" si="32"/>
        <v>0</v>
      </c>
      <c r="BW69" s="69">
        <f t="shared" ref="BW69:DF69" si="33">BW9</f>
        <v>0</v>
      </c>
      <c r="BX69" s="69">
        <f t="shared" si="33"/>
        <v>0</v>
      </c>
      <c r="BY69" s="69">
        <f t="shared" si="33"/>
        <v>0</v>
      </c>
      <c r="BZ69" s="69">
        <f t="shared" si="33"/>
        <v>0</v>
      </c>
      <c r="CA69" s="69">
        <f t="shared" si="33"/>
        <v>0</v>
      </c>
      <c r="CB69" s="69">
        <f t="shared" si="33"/>
        <v>0</v>
      </c>
      <c r="CC69" s="69">
        <f t="shared" si="33"/>
        <v>0</v>
      </c>
      <c r="CD69" s="69">
        <f t="shared" si="33"/>
        <v>0</v>
      </c>
      <c r="CE69" s="69">
        <f t="shared" si="33"/>
        <v>0</v>
      </c>
      <c r="CF69" s="69">
        <f t="shared" si="33"/>
        <v>0</v>
      </c>
      <c r="CG69" s="69">
        <f t="shared" si="33"/>
        <v>0</v>
      </c>
      <c r="CH69" s="69">
        <f t="shared" si="33"/>
        <v>0</v>
      </c>
      <c r="CI69" s="69">
        <f t="shared" si="33"/>
        <v>0</v>
      </c>
      <c r="CJ69" s="69">
        <f t="shared" si="33"/>
        <v>0</v>
      </c>
      <c r="CK69" s="69">
        <f t="shared" si="33"/>
        <v>0</v>
      </c>
      <c r="CL69" s="69">
        <f t="shared" si="33"/>
        <v>0</v>
      </c>
      <c r="CM69" s="69">
        <f t="shared" si="33"/>
        <v>0</v>
      </c>
      <c r="CN69" s="69">
        <f t="shared" si="33"/>
        <v>0</v>
      </c>
      <c r="CO69" s="69">
        <f t="shared" si="33"/>
        <v>0</v>
      </c>
      <c r="CP69" s="69">
        <f t="shared" si="33"/>
        <v>0</v>
      </c>
      <c r="CQ69" s="69">
        <f t="shared" si="33"/>
        <v>0</v>
      </c>
      <c r="CR69" s="69">
        <f t="shared" si="33"/>
        <v>0</v>
      </c>
      <c r="CS69" s="69">
        <f t="shared" si="33"/>
        <v>0</v>
      </c>
      <c r="CT69" s="69">
        <f t="shared" si="33"/>
        <v>0</v>
      </c>
      <c r="CU69" s="69">
        <f t="shared" si="33"/>
        <v>0</v>
      </c>
      <c r="CV69" s="69">
        <f t="shared" si="33"/>
        <v>0</v>
      </c>
      <c r="CW69" s="69">
        <f t="shared" si="33"/>
        <v>0</v>
      </c>
      <c r="CX69" s="69">
        <f t="shared" si="33"/>
        <v>0</v>
      </c>
      <c r="CY69" s="69">
        <f t="shared" si="33"/>
        <v>0</v>
      </c>
      <c r="CZ69" s="69">
        <f t="shared" si="33"/>
        <v>0</v>
      </c>
      <c r="DA69" s="69">
        <f t="shared" si="33"/>
        <v>0</v>
      </c>
      <c r="DB69" s="69">
        <f t="shared" si="33"/>
        <v>0</v>
      </c>
      <c r="DC69" s="69">
        <f t="shared" si="33"/>
        <v>0</v>
      </c>
      <c r="DD69" s="69">
        <f t="shared" si="33"/>
        <v>0</v>
      </c>
      <c r="DE69" s="69">
        <f t="shared" si="33"/>
        <v>0</v>
      </c>
      <c r="DF69" s="69">
        <f t="shared" si="33"/>
        <v>0</v>
      </c>
    </row>
    <row r="70" spans="1:110" ht="27.75" customHeight="1" x14ac:dyDescent="0.25">
      <c r="A70" s="57"/>
      <c r="B70" s="57"/>
      <c r="C70" s="399" t="str">
        <f>Weighting!C43</f>
        <v>EC 2.0</v>
      </c>
      <c r="D70" s="400"/>
      <c r="E70" s="571" t="str">
        <f>Weighting!D43</f>
        <v>ENERGY COSTS</v>
      </c>
      <c r="F70" s="193">
        <f>(Weighting!F43*G70)</f>
        <v>300</v>
      </c>
      <c r="G70" s="194">
        <f>Weighting!G43</f>
        <v>3</v>
      </c>
      <c r="H70" s="584"/>
      <c r="I70" s="72">
        <f>H14</f>
        <v>0</v>
      </c>
      <c r="J70" s="57"/>
      <c r="K70" s="72">
        <f t="shared" ref="K70:AP70" si="34">K14</f>
        <v>0</v>
      </c>
      <c r="L70" s="72">
        <f t="shared" si="34"/>
        <v>0</v>
      </c>
      <c r="M70" s="72">
        <f t="shared" si="34"/>
        <v>0</v>
      </c>
      <c r="N70" s="72">
        <f t="shared" si="34"/>
        <v>0</v>
      </c>
      <c r="O70" s="72">
        <f t="shared" si="34"/>
        <v>0</v>
      </c>
      <c r="P70" s="72">
        <f t="shared" si="34"/>
        <v>0</v>
      </c>
      <c r="Q70" s="72">
        <f t="shared" si="34"/>
        <v>0</v>
      </c>
      <c r="R70" s="72">
        <f t="shared" si="34"/>
        <v>0</v>
      </c>
      <c r="S70" s="72">
        <f t="shared" si="34"/>
        <v>0</v>
      </c>
      <c r="T70" s="72">
        <f t="shared" si="34"/>
        <v>0</v>
      </c>
      <c r="U70" s="72">
        <f t="shared" si="34"/>
        <v>0</v>
      </c>
      <c r="V70" s="72">
        <f t="shared" si="34"/>
        <v>0</v>
      </c>
      <c r="W70" s="72">
        <f t="shared" si="34"/>
        <v>0</v>
      </c>
      <c r="X70" s="72">
        <f t="shared" si="34"/>
        <v>0</v>
      </c>
      <c r="Y70" s="72">
        <f t="shared" si="34"/>
        <v>0</v>
      </c>
      <c r="Z70" s="72">
        <f t="shared" si="34"/>
        <v>0</v>
      </c>
      <c r="AA70" s="72">
        <f t="shared" si="34"/>
        <v>0</v>
      </c>
      <c r="AB70" s="72">
        <f t="shared" si="34"/>
        <v>0</v>
      </c>
      <c r="AC70" s="72">
        <f t="shared" si="34"/>
        <v>0</v>
      </c>
      <c r="AD70" s="72">
        <f t="shared" si="34"/>
        <v>0</v>
      </c>
      <c r="AE70" s="72">
        <f t="shared" si="34"/>
        <v>0</v>
      </c>
      <c r="AF70" s="72">
        <f t="shared" si="34"/>
        <v>0</v>
      </c>
      <c r="AG70" s="72">
        <f t="shared" si="34"/>
        <v>0</v>
      </c>
      <c r="AH70" s="72">
        <f t="shared" si="34"/>
        <v>0</v>
      </c>
      <c r="AI70" s="72">
        <f t="shared" si="34"/>
        <v>0</v>
      </c>
      <c r="AJ70" s="72">
        <f t="shared" si="34"/>
        <v>0</v>
      </c>
      <c r="AK70" s="72">
        <f t="shared" si="34"/>
        <v>0</v>
      </c>
      <c r="AL70" s="72">
        <f t="shared" si="34"/>
        <v>0</v>
      </c>
      <c r="AM70" s="72">
        <f t="shared" si="34"/>
        <v>0</v>
      </c>
      <c r="AN70" s="72">
        <f t="shared" si="34"/>
        <v>0</v>
      </c>
      <c r="AO70" s="72">
        <f t="shared" si="34"/>
        <v>0</v>
      </c>
      <c r="AP70" s="72">
        <f t="shared" si="34"/>
        <v>0</v>
      </c>
      <c r="AQ70" s="72">
        <f t="shared" ref="AQ70:BV70" si="35">AQ14</f>
        <v>0</v>
      </c>
      <c r="AR70" s="72">
        <f t="shared" si="35"/>
        <v>0</v>
      </c>
      <c r="AS70" s="72">
        <f t="shared" si="35"/>
        <v>0</v>
      </c>
      <c r="AT70" s="72">
        <f t="shared" si="35"/>
        <v>0</v>
      </c>
      <c r="AU70" s="72">
        <f t="shared" si="35"/>
        <v>0</v>
      </c>
      <c r="AV70" s="72">
        <f t="shared" si="35"/>
        <v>0</v>
      </c>
      <c r="AW70" s="72">
        <f t="shared" si="35"/>
        <v>0</v>
      </c>
      <c r="AX70" s="72">
        <f t="shared" si="35"/>
        <v>0</v>
      </c>
      <c r="AY70" s="72">
        <f t="shared" si="35"/>
        <v>0</v>
      </c>
      <c r="AZ70" s="72">
        <f t="shared" si="35"/>
        <v>0</v>
      </c>
      <c r="BA70" s="72">
        <f t="shared" si="35"/>
        <v>0</v>
      </c>
      <c r="BB70" s="72">
        <f t="shared" si="35"/>
        <v>0</v>
      </c>
      <c r="BC70" s="72">
        <f t="shared" si="35"/>
        <v>0</v>
      </c>
      <c r="BD70" s="72">
        <f t="shared" si="35"/>
        <v>0</v>
      </c>
      <c r="BE70" s="72">
        <f t="shared" si="35"/>
        <v>0</v>
      </c>
      <c r="BF70" s="72">
        <f t="shared" si="35"/>
        <v>0</v>
      </c>
      <c r="BG70" s="72">
        <f t="shared" si="35"/>
        <v>0</v>
      </c>
      <c r="BH70" s="72">
        <f t="shared" si="35"/>
        <v>0</v>
      </c>
      <c r="BI70" s="72">
        <f t="shared" si="35"/>
        <v>0</v>
      </c>
      <c r="BJ70" s="72">
        <f t="shared" si="35"/>
        <v>0</v>
      </c>
      <c r="BK70" s="72">
        <f t="shared" si="35"/>
        <v>0</v>
      </c>
      <c r="BL70" s="72">
        <f t="shared" si="35"/>
        <v>0</v>
      </c>
      <c r="BM70" s="72">
        <f t="shared" si="35"/>
        <v>0</v>
      </c>
      <c r="BN70" s="72">
        <f t="shared" si="35"/>
        <v>0</v>
      </c>
      <c r="BO70" s="72">
        <f t="shared" si="35"/>
        <v>0</v>
      </c>
      <c r="BP70" s="72">
        <f t="shared" si="35"/>
        <v>0</v>
      </c>
      <c r="BQ70" s="72">
        <f t="shared" si="35"/>
        <v>0</v>
      </c>
      <c r="BR70" s="72">
        <f t="shared" si="35"/>
        <v>0</v>
      </c>
      <c r="BS70" s="72">
        <f t="shared" si="35"/>
        <v>0</v>
      </c>
      <c r="BT70" s="72">
        <f t="shared" si="35"/>
        <v>0</v>
      </c>
      <c r="BU70" s="72">
        <f t="shared" si="35"/>
        <v>0</v>
      </c>
      <c r="BV70" s="72">
        <f t="shared" si="35"/>
        <v>0</v>
      </c>
      <c r="BW70" s="72">
        <f t="shared" ref="BW70:DF70" si="36">BW14</f>
        <v>0</v>
      </c>
      <c r="BX70" s="72">
        <f t="shared" si="36"/>
        <v>0</v>
      </c>
      <c r="BY70" s="72">
        <f t="shared" si="36"/>
        <v>0</v>
      </c>
      <c r="BZ70" s="72">
        <f t="shared" si="36"/>
        <v>0</v>
      </c>
      <c r="CA70" s="72">
        <f t="shared" si="36"/>
        <v>0</v>
      </c>
      <c r="CB70" s="72">
        <f t="shared" si="36"/>
        <v>0</v>
      </c>
      <c r="CC70" s="72">
        <f t="shared" si="36"/>
        <v>0</v>
      </c>
      <c r="CD70" s="72">
        <f t="shared" si="36"/>
        <v>0</v>
      </c>
      <c r="CE70" s="72">
        <f t="shared" si="36"/>
        <v>0</v>
      </c>
      <c r="CF70" s="72">
        <f t="shared" si="36"/>
        <v>0</v>
      </c>
      <c r="CG70" s="72">
        <f t="shared" si="36"/>
        <v>0</v>
      </c>
      <c r="CH70" s="72">
        <f t="shared" si="36"/>
        <v>0</v>
      </c>
      <c r="CI70" s="72">
        <f t="shared" si="36"/>
        <v>0</v>
      </c>
      <c r="CJ70" s="72">
        <f t="shared" si="36"/>
        <v>0</v>
      </c>
      <c r="CK70" s="72">
        <f t="shared" si="36"/>
        <v>0</v>
      </c>
      <c r="CL70" s="72">
        <f t="shared" si="36"/>
        <v>0</v>
      </c>
      <c r="CM70" s="72">
        <f t="shared" si="36"/>
        <v>0</v>
      </c>
      <c r="CN70" s="72">
        <f t="shared" si="36"/>
        <v>0</v>
      </c>
      <c r="CO70" s="72">
        <f t="shared" si="36"/>
        <v>0</v>
      </c>
      <c r="CP70" s="72">
        <f t="shared" si="36"/>
        <v>0</v>
      </c>
      <c r="CQ70" s="72">
        <f t="shared" si="36"/>
        <v>0</v>
      </c>
      <c r="CR70" s="72">
        <f t="shared" si="36"/>
        <v>0</v>
      </c>
      <c r="CS70" s="72">
        <f t="shared" si="36"/>
        <v>0</v>
      </c>
      <c r="CT70" s="72">
        <f t="shared" si="36"/>
        <v>0</v>
      </c>
      <c r="CU70" s="72">
        <f t="shared" si="36"/>
        <v>0</v>
      </c>
      <c r="CV70" s="72">
        <f t="shared" si="36"/>
        <v>0</v>
      </c>
      <c r="CW70" s="72">
        <f t="shared" si="36"/>
        <v>0</v>
      </c>
      <c r="CX70" s="72">
        <f t="shared" si="36"/>
        <v>0</v>
      </c>
      <c r="CY70" s="72">
        <f t="shared" si="36"/>
        <v>0</v>
      </c>
      <c r="CZ70" s="72">
        <f t="shared" si="36"/>
        <v>0</v>
      </c>
      <c r="DA70" s="72">
        <f t="shared" si="36"/>
        <v>0</v>
      </c>
      <c r="DB70" s="72">
        <f t="shared" si="36"/>
        <v>0</v>
      </c>
      <c r="DC70" s="72">
        <f t="shared" si="36"/>
        <v>0</v>
      </c>
      <c r="DD70" s="72">
        <f t="shared" si="36"/>
        <v>0</v>
      </c>
      <c r="DE70" s="72">
        <f t="shared" si="36"/>
        <v>0</v>
      </c>
      <c r="DF70" s="72">
        <f t="shared" si="36"/>
        <v>0</v>
      </c>
    </row>
    <row r="71" spans="1:110" ht="27.75" customHeight="1" x14ac:dyDescent="0.25">
      <c r="A71" s="57"/>
      <c r="B71" s="57"/>
      <c r="C71" s="497" t="str">
        <f>Weighting!C44</f>
        <v>EC 3.0</v>
      </c>
      <c r="D71" s="498"/>
      <c r="E71" s="572" t="str">
        <f>Weighting!D44</f>
        <v>TRANSPORT COSTS</v>
      </c>
      <c r="F71" s="193">
        <f>(Weighting!F44*G71)</f>
        <v>300</v>
      </c>
      <c r="G71" s="194">
        <f>Weighting!G44</f>
        <v>3</v>
      </c>
      <c r="H71" s="584"/>
      <c r="I71" s="72">
        <f>H20</f>
        <v>0</v>
      </c>
      <c r="J71" s="57"/>
      <c r="K71" s="72">
        <f t="shared" ref="K71:AP71" si="37">K20</f>
        <v>0</v>
      </c>
      <c r="L71" s="72">
        <f t="shared" si="37"/>
        <v>0</v>
      </c>
      <c r="M71" s="72">
        <f t="shared" si="37"/>
        <v>0</v>
      </c>
      <c r="N71" s="72">
        <f t="shared" si="37"/>
        <v>0</v>
      </c>
      <c r="O71" s="72">
        <f t="shared" si="37"/>
        <v>0</v>
      </c>
      <c r="P71" s="72">
        <f t="shared" si="37"/>
        <v>0</v>
      </c>
      <c r="Q71" s="72">
        <f t="shared" si="37"/>
        <v>0</v>
      </c>
      <c r="R71" s="72">
        <f t="shared" si="37"/>
        <v>0</v>
      </c>
      <c r="S71" s="72">
        <f t="shared" si="37"/>
        <v>0</v>
      </c>
      <c r="T71" s="72">
        <f t="shared" si="37"/>
        <v>0</v>
      </c>
      <c r="U71" s="72">
        <f t="shared" si="37"/>
        <v>0</v>
      </c>
      <c r="V71" s="72">
        <f t="shared" si="37"/>
        <v>0</v>
      </c>
      <c r="W71" s="72">
        <f t="shared" si="37"/>
        <v>0</v>
      </c>
      <c r="X71" s="72">
        <f t="shared" si="37"/>
        <v>0</v>
      </c>
      <c r="Y71" s="72">
        <f t="shared" si="37"/>
        <v>0</v>
      </c>
      <c r="Z71" s="72">
        <f t="shared" si="37"/>
        <v>0</v>
      </c>
      <c r="AA71" s="72">
        <f t="shared" si="37"/>
        <v>0</v>
      </c>
      <c r="AB71" s="72">
        <f t="shared" si="37"/>
        <v>0</v>
      </c>
      <c r="AC71" s="72">
        <f t="shared" si="37"/>
        <v>0</v>
      </c>
      <c r="AD71" s="72">
        <f t="shared" si="37"/>
        <v>0</v>
      </c>
      <c r="AE71" s="72">
        <f t="shared" si="37"/>
        <v>0</v>
      </c>
      <c r="AF71" s="72">
        <f t="shared" si="37"/>
        <v>0</v>
      </c>
      <c r="AG71" s="72">
        <f t="shared" si="37"/>
        <v>0</v>
      </c>
      <c r="AH71" s="72">
        <f t="shared" si="37"/>
        <v>0</v>
      </c>
      <c r="AI71" s="72">
        <f t="shared" si="37"/>
        <v>0</v>
      </c>
      <c r="AJ71" s="72">
        <f t="shared" si="37"/>
        <v>0</v>
      </c>
      <c r="AK71" s="72">
        <f t="shared" si="37"/>
        <v>0</v>
      </c>
      <c r="AL71" s="72">
        <f t="shared" si="37"/>
        <v>0</v>
      </c>
      <c r="AM71" s="72">
        <f t="shared" si="37"/>
        <v>0</v>
      </c>
      <c r="AN71" s="72">
        <f t="shared" si="37"/>
        <v>0</v>
      </c>
      <c r="AO71" s="72">
        <f t="shared" si="37"/>
        <v>0</v>
      </c>
      <c r="AP71" s="72">
        <f t="shared" si="37"/>
        <v>0</v>
      </c>
      <c r="AQ71" s="72">
        <f t="shared" ref="AQ71:BV71" si="38">AQ20</f>
        <v>0</v>
      </c>
      <c r="AR71" s="72">
        <f t="shared" si="38"/>
        <v>0</v>
      </c>
      <c r="AS71" s="72">
        <f t="shared" si="38"/>
        <v>0</v>
      </c>
      <c r="AT71" s="72">
        <f t="shared" si="38"/>
        <v>0</v>
      </c>
      <c r="AU71" s="72">
        <f t="shared" si="38"/>
        <v>0</v>
      </c>
      <c r="AV71" s="72">
        <f t="shared" si="38"/>
        <v>0</v>
      </c>
      <c r="AW71" s="72">
        <f t="shared" si="38"/>
        <v>0</v>
      </c>
      <c r="AX71" s="72">
        <f t="shared" si="38"/>
        <v>0</v>
      </c>
      <c r="AY71" s="72">
        <f t="shared" si="38"/>
        <v>0</v>
      </c>
      <c r="AZ71" s="72">
        <f t="shared" si="38"/>
        <v>0</v>
      </c>
      <c r="BA71" s="72">
        <f t="shared" si="38"/>
        <v>0</v>
      </c>
      <c r="BB71" s="72">
        <f t="shared" si="38"/>
        <v>0</v>
      </c>
      <c r="BC71" s="72">
        <f t="shared" si="38"/>
        <v>0</v>
      </c>
      <c r="BD71" s="72">
        <f t="shared" si="38"/>
        <v>0</v>
      </c>
      <c r="BE71" s="72">
        <f t="shared" si="38"/>
        <v>0</v>
      </c>
      <c r="BF71" s="72">
        <f t="shared" si="38"/>
        <v>0</v>
      </c>
      <c r="BG71" s="72">
        <f t="shared" si="38"/>
        <v>0</v>
      </c>
      <c r="BH71" s="72">
        <f t="shared" si="38"/>
        <v>0</v>
      </c>
      <c r="BI71" s="72">
        <f t="shared" si="38"/>
        <v>0</v>
      </c>
      <c r="BJ71" s="72">
        <f t="shared" si="38"/>
        <v>0</v>
      </c>
      <c r="BK71" s="72">
        <f t="shared" si="38"/>
        <v>0</v>
      </c>
      <c r="BL71" s="72">
        <f t="shared" si="38"/>
        <v>0</v>
      </c>
      <c r="BM71" s="72">
        <f t="shared" si="38"/>
        <v>0</v>
      </c>
      <c r="BN71" s="72">
        <f t="shared" si="38"/>
        <v>0</v>
      </c>
      <c r="BO71" s="72">
        <f t="shared" si="38"/>
        <v>0</v>
      </c>
      <c r="BP71" s="72">
        <f t="shared" si="38"/>
        <v>0</v>
      </c>
      <c r="BQ71" s="72">
        <f t="shared" si="38"/>
        <v>0</v>
      </c>
      <c r="BR71" s="72">
        <f t="shared" si="38"/>
        <v>0</v>
      </c>
      <c r="BS71" s="72">
        <f t="shared" si="38"/>
        <v>0</v>
      </c>
      <c r="BT71" s="72">
        <f t="shared" si="38"/>
        <v>0</v>
      </c>
      <c r="BU71" s="72">
        <f t="shared" si="38"/>
        <v>0</v>
      </c>
      <c r="BV71" s="72">
        <f t="shared" si="38"/>
        <v>0</v>
      </c>
      <c r="BW71" s="72">
        <f t="shared" ref="BW71:DF71" si="39">BW20</f>
        <v>0</v>
      </c>
      <c r="BX71" s="72">
        <f t="shared" si="39"/>
        <v>0</v>
      </c>
      <c r="BY71" s="72">
        <f t="shared" si="39"/>
        <v>0</v>
      </c>
      <c r="BZ71" s="72">
        <f t="shared" si="39"/>
        <v>0</v>
      </c>
      <c r="CA71" s="72">
        <f t="shared" si="39"/>
        <v>0</v>
      </c>
      <c r="CB71" s="72">
        <f t="shared" si="39"/>
        <v>0</v>
      </c>
      <c r="CC71" s="72">
        <f t="shared" si="39"/>
        <v>0</v>
      </c>
      <c r="CD71" s="72">
        <f t="shared" si="39"/>
        <v>0</v>
      </c>
      <c r="CE71" s="72">
        <f t="shared" si="39"/>
        <v>0</v>
      </c>
      <c r="CF71" s="72">
        <f t="shared" si="39"/>
        <v>0</v>
      </c>
      <c r="CG71" s="72">
        <f t="shared" si="39"/>
        <v>0</v>
      </c>
      <c r="CH71" s="72">
        <f t="shared" si="39"/>
        <v>0</v>
      </c>
      <c r="CI71" s="72">
        <f t="shared" si="39"/>
        <v>0</v>
      </c>
      <c r="CJ71" s="72">
        <f t="shared" si="39"/>
        <v>0</v>
      </c>
      <c r="CK71" s="72">
        <f t="shared" si="39"/>
        <v>0</v>
      </c>
      <c r="CL71" s="72">
        <f t="shared" si="39"/>
        <v>0</v>
      </c>
      <c r="CM71" s="72">
        <f t="shared" si="39"/>
        <v>0</v>
      </c>
      <c r="CN71" s="72">
        <f t="shared" si="39"/>
        <v>0</v>
      </c>
      <c r="CO71" s="72">
        <f t="shared" si="39"/>
        <v>0</v>
      </c>
      <c r="CP71" s="72">
        <f t="shared" si="39"/>
        <v>0</v>
      </c>
      <c r="CQ71" s="72">
        <f t="shared" si="39"/>
        <v>0</v>
      </c>
      <c r="CR71" s="72">
        <f t="shared" si="39"/>
        <v>0</v>
      </c>
      <c r="CS71" s="72">
        <f t="shared" si="39"/>
        <v>0</v>
      </c>
      <c r="CT71" s="72">
        <f t="shared" si="39"/>
        <v>0</v>
      </c>
      <c r="CU71" s="72">
        <f t="shared" si="39"/>
        <v>0</v>
      </c>
      <c r="CV71" s="72">
        <f t="shared" si="39"/>
        <v>0</v>
      </c>
      <c r="CW71" s="72">
        <f t="shared" si="39"/>
        <v>0</v>
      </c>
      <c r="CX71" s="72">
        <f t="shared" si="39"/>
        <v>0</v>
      </c>
      <c r="CY71" s="72">
        <f t="shared" si="39"/>
        <v>0</v>
      </c>
      <c r="CZ71" s="72">
        <f t="shared" si="39"/>
        <v>0</v>
      </c>
      <c r="DA71" s="72">
        <f t="shared" si="39"/>
        <v>0</v>
      </c>
      <c r="DB71" s="72">
        <f t="shared" si="39"/>
        <v>0</v>
      </c>
      <c r="DC71" s="72">
        <f t="shared" si="39"/>
        <v>0</v>
      </c>
      <c r="DD71" s="72">
        <f t="shared" si="39"/>
        <v>0</v>
      </c>
      <c r="DE71" s="72">
        <f t="shared" si="39"/>
        <v>0</v>
      </c>
      <c r="DF71" s="72">
        <f t="shared" si="39"/>
        <v>0</v>
      </c>
    </row>
    <row r="72" spans="1:110" ht="27.75" customHeight="1" x14ac:dyDescent="0.25">
      <c r="A72" s="57"/>
      <c r="B72" s="57"/>
      <c r="C72" s="399" t="str">
        <f>Weighting!C45</f>
        <v>EC 4.0</v>
      </c>
      <c r="D72" s="400"/>
      <c r="E72" s="571" t="str">
        <f>Weighting!D45</f>
        <v>UNIVERSAL DESIGN</v>
      </c>
      <c r="F72" s="193">
        <f>(Weighting!F45*G72)</f>
        <v>100</v>
      </c>
      <c r="G72" s="194">
        <f>Weighting!G45</f>
        <v>1</v>
      </c>
      <c r="H72" s="584"/>
      <c r="I72" s="72">
        <f>H24</f>
        <v>0</v>
      </c>
      <c r="J72" s="57"/>
      <c r="K72" s="72">
        <f t="shared" ref="K72:AP72" si="40">K24</f>
        <v>0</v>
      </c>
      <c r="L72" s="72">
        <f t="shared" si="40"/>
        <v>0</v>
      </c>
      <c r="M72" s="72">
        <f t="shared" si="40"/>
        <v>0</v>
      </c>
      <c r="N72" s="72">
        <f t="shared" si="40"/>
        <v>0</v>
      </c>
      <c r="O72" s="72">
        <f t="shared" si="40"/>
        <v>0</v>
      </c>
      <c r="P72" s="72">
        <f t="shared" si="40"/>
        <v>0</v>
      </c>
      <c r="Q72" s="72">
        <f t="shared" si="40"/>
        <v>0</v>
      </c>
      <c r="R72" s="72">
        <f t="shared" si="40"/>
        <v>0</v>
      </c>
      <c r="S72" s="72">
        <f t="shared" si="40"/>
        <v>0</v>
      </c>
      <c r="T72" s="72">
        <f t="shared" si="40"/>
        <v>0</v>
      </c>
      <c r="U72" s="72">
        <f t="shared" si="40"/>
        <v>0</v>
      </c>
      <c r="V72" s="72">
        <f t="shared" si="40"/>
        <v>0</v>
      </c>
      <c r="W72" s="72">
        <f t="shared" si="40"/>
        <v>0</v>
      </c>
      <c r="X72" s="72">
        <f t="shared" si="40"/>
        <v>0</v>
      </c>
      <c r="Y72" s="72">
        <f t="shared" si="40"/>
        <v>0</v>
      </c>
      <c r="Z72" s="72">
        <f t="shared" si="40"/>
        <v>0</v>
      </c>
      <c r="AA72" s="72">
        <f t="shared" si="40"/>
        <v>0</v>
      </c>
      <c r="AB72" s="72">
        <f t="shared" si="40"/>
        <v>0</v>
      </c>
      <c r="AC72" s="72">
        <f t="shared" si="40"/>
        <v>0</v>
      </c>
      <c r="AD72" s="72">
        <f t="shared" si="40"/>
        <v>0</v>
      </c>
      <c r="AE72" s="72">
        <f t="shared" si="40"/>
        <v>0</v>
      </c>
      <c r="AF72" s="72">
        <f t="shared" si="40"/>
        <v>0</v>
      </c>
      <c r="AG72" s="72">
        <f t="shared" si="40"/>
        <v>0</v>
      </c>
      <c r="AH72" s="72">
        <f t="shared" si="40"/>
        <v>0</v>
      </c>
      <c r="AI72" s="72">
        <f t="shared" si="40"/>
        <v>0</v>
      </c>
      <c r="AJ72" s="72">
        <f t="shared" si="40"/>
        <v>0</v>
      </c>
      <c r="AK72" s="72">
        <f t="shared" si="40"/>
        <v>0</v>
      </c>
      <c r="AL72" s="72">
        <f t="shared" si="40"/>
        <v>0</v>
      </c>
      <c r="AM72" s="72">
        <f t="shared" si="40"/>
        <v>0</v>
      </c>
      <c r="AN72" s="72">
        <f t="shared" si="40"/>
        <v>0</v>
      </c>
      <c r="AO72" s="72">
        <f t="shared" si="40"/>
        <v>0</v>
      </c>
      <c r="AP72" s="72">
        <f t="shared" si="40"/>
        <v>0</v>
      </c>
      <c r="AQ72" s="72">
        <f t="shared" ref="AQ72:BV72" si="41">AQ24</f>
        <v>0</v>
      </c>
      <c r="AR72" s="72">
        <f t="shared" si="41"/>
        <v>0</v>
      </c>
      <c r="AS72" s="72">
        <f t="shared" si="41"/>
        <v>0</v>
      </c>
      <c r="AT72" s="72">
        <f t="shared" si="41"/>
        <v>0</v>
      </c>
      <c r="AU72" s="72">
        <f t="shared" si="41"/>
        <v>0</v>
      </c>
      <c r="AV72" s="72">
        <f t="shared" si="41"/>
        <v>0</v>
      </c>
      <c r="AW72" s="72">
        <f t="shared" si="41"/>
        <v>0</v>
      </c>
      <c r="AX72" s="72">
        <f t="shared" si="41"/>
        <v>0</v>
      </c>
      <c r="AY72" s="72">
        <f t="shared" si="41"/>
        <v>0</v>
      </c>
      <c r="AZ72" s="72">
        <f t="shared" si="41"/>
        <v>0</v>
      </c>
      <c r="BA72" s="72">
        <f t="shared" si="41"/>
        <v>0</v>
      </c>
      <c r="BB72" s="72">
        <f t="shared" si="41"/>
        <v>0</v>
      </c>
      <c r="BC72" s="72">
        <f t="shared" si="41"/>
        <v>0</v>
      </c>
      <c r="BD72" s="72">
        <f t="shared" si="41"/>
        <v>0</v>
      </c>
      <c r="BE72" s="72">
        <f t="shared" si="41"/>
        <v>0</v>
      </c>
      <c r="BF72" s="72">
        <f t="shared" si="41"/>
        <v>0</v>
      </c>
      <c r="BG72" s="72">
        <f t="shared" si="41"/>
        <v>0</v>
      </c>
      <c r="BH72" s="72">
        <f t="shared" si="41"/>
        <v>0</v>
      </c>
      <c r="BI72" s="72">
        <f t="shared" si="41"/>
        <v>0</v>
      </c>
      <c r="BJ72" s="72">
        <f t="shared" si="41"/>
        <v>0</v>
      </c>
      <c r="BK72" s="72">
        <f t="shared" si="41"/>
        <v>0</v>
      </c>
      <c r="BL72" s="72">
        <f t="shared" si="41"/>
        <v>0</v>
      </c>
      <c r="BM72" s="72">
        <f t="shared" si="41"/>
        <v>0</v>
      </c>
      <c r="BN72" s="72">
        <f t="shared" si="41"/>
        <v>0</v>
      </c>
      <c r="BO72" s="72">
        <f t="shared" si="41"/>
        <v>0</v>
      </c>
      <c r="BP72" s="72">
        <f t="shared" si="41"/>
        <v>0</v>
      </c>
      <c r="BQ72" s="72">
        <f t="shared" si="41"/>
        <v>0</v>
      </c>
      <c r="BR72" s="72">
        <f t="shared" si="41"/>
        <v>0</v>
      </c>
      <c r="BS72" s="72">
        <f t="shared" si="41"/>
        <v>0</v>
      </c>
      <c r="BT72" s="72">
        <f t="shared" si="41"/>
        <v>0</v>
      </c>
      <c r="BU72" s="72">
        <f t="shared" si="41"/>
        <v>0</v>
      </c>
      <c r="BV72" s="72">
        <f t="shared" si="41"/>
        <v>0</v>
      </c>
      <c r="BW72" s="72">
        <f t="shared" ref="BW72:DF72" si="42">BW24</f>
        <v>0</v>
      </c>
      <c r="BX72" s="72">
        <f t="shared" si="42"/>
        <v>0</v>
      </c>
      <c r="BY72" s="72">
        <f t="shared" si="42"/>
        <v>0</v>
      </c>
      <c r="BZ72" s="72">
        <f t="shared" si="42"/>
        <v>0</v>
      </c>
      <c r="CA72" s="72">
        <f t="shared" si="42"/>
        <v>0</v>
      </c>
      <c r="CB72" s="72">
        <f t="shared" si="42"/>
        <v>0</v>
      </c>
      <c r="CC72" s="72">
        <f t="shared" si="42"/>
        <v>0</v>
      </c>
      <c r="CD72" s="72">
        <f t="shared" si="42"/>
        <v>0</v>
      </c>
      <c r="CE72" s="72">
        <f t="shared" si="42"/>
        <v>0</v>
      </c>
      <c r="CF72" s="72">
        <f t="shared" si="42"/>
        <v>0</v>
      </c>
      <c r="CG72" s="72">
        <f t="shared" si="42"/>
        <v>0</v>
      </c>
      <c r="CH72" s="72">
        <f t="shared" si="42"/>
        <v>0</v>
      </c>
      <c r="CI72" s="72">
        <f t="shared" si="42"/>
        <v>0</v>
      </c>
      <c r="CJ72" s="72">
        <f t="shared" si="42"/>
        <v>0</v>
      </c>
      <c r="CK72" s="72">
        <f t="shared" si="42"/>
        <v>0</v>
      </c>
      <c r="CL72" s="72">
        <f t="shared" si="42"/>
        <v>0</v>
      </c>
      <c r="CM72" s="72">
        <f t="shared" si="42"/>
        <v>0</v>
      </c>
      <c r="CN72" s="72">
        <f t="shared" si="42"/>
        <v>0</v>
      </c>
      <c r="CO72" s="72">
        <f t="shared" si="42"/>
        <v>0</v>
      </c>
      <c r="CP72" s="72">
        <f t="shared" si="42"/>
        <v>0</v>
      </c>
      <c r="CQ72" s="72">
        <f t="shared" si="42"/>
        <v>0</v>
      </c>
      <c r="CR72" s="72">
        <f t="shared" si="42"/>
        <v>0</v>
      </c>
      <c r="CS72" s="72">
        <f t="shared" si="42"/>
        <v>0</v>
      </c>
      <c r="CT72" s="72">
        <f t="shared" si="42"/>
        <v>0</v>
      </c>
      <c r="CU72" s="72">
        <f t="shared" si="42"/>
        <v>0</v>
      </c>
      <c r="CV72" s="72">
        <f t="shared" si="42"/>
        <v>0</v>
      </c>
      <c r="CW72" s="72">
        <f t="shared" si="42"/>
        <v>0</v>
      </c>
      <c r="CX72" s="72">
        <f t="shared" si="42"/>
        <v>0</v>
      </c>
      <c r="CY72" s="72">
        <f t="shared" si="42"/>
        <v>0</v>
      </c>
      <c r="CZ72" s="72">
        <f t="shared" si="42"/>
        <v>0</v>
      </c>
      <c r="DA72" s="72">
        <f t="shared" si="42"/>
        <v>0</v>
      </c>
      <c r="DB72" s="72">
        <f t="shared" si="42"/>
        <v>0</v>
      </c>
      <c r="DC72" s="72">
        <f t="shared" si="42"/>
        <v>0</v>
      </c>
      <c r="DD72" s="72">
        <f t="shared" si="42"/>
        <v>0</v>
      </c>
      <c r="DE72" s="72">
        <f t="shared" si="42"/>
        <v>0</v>
      </c>
      <c r="DF72" s="72">
        <f t="shared" si="42"/>
        <v>0</v>
      </c>
    </row>
    <row r="73" spans="1:110" ht="27.75" customHeight="1" x14ac:dyDescent="0.25">
      <c r="A73" s="57"/>
      <c r="B73" s="57"/>
      <c r="C73" s="399" t="str">
        <f>Weighting!C46</f>
        <v>EC 5.0</v>
      </c>
      <c r="D73" s="400"/>
      <c r="E73" s="571" t="str">
        <f>Weighting!D46</f>
        <v>SMART MONITORING OF ENERGY, HEAT AND WATER</v>
      </c>
      <c r="F73" s="193">
        <f>(Weighting!F46*G73)</f>
        <v>100</v>
      </c>
      <c r="G73" s="194">
        <f>Weighting!G46</f>
        <v>1</v>
      </c>
      <c r="H73" s="584"/>
      <c r="I73" s="72">
        <f>H28</f>
        <v>0</v>
      </c>
      <c r="J73" s="57"/>
      <c r="K73" s="72">
        <f t="shared" ref="K73:AP73" si="43">K28</f>
        <v>0</v>
      </c>
      <c r="L73" s="72">
        <f t="shared" si="43"/>
        <v>0</v>
      </c>
      <c r="M73" s="72">
        <f t="shared" si="43"/>
        <v>0</v>
      </c>
      <c r="N73" s="72">
        <f t="shared" si="43"/>
        <v>0</v>
      </c>
      <c r="O73" s="72">
        <f t="shared" si="43"/>
        <v>0</v>
      </c>
      <c r="P73" s="72">
        <f t="shared" si="43"/>
        <v>0</v>
      </c>
      <c r="Q73" s="72">
        <f t="shared" si="43"/>
        <v>0</v>
      </c>
      <c r="R73" s="72">
        <f t="shared" si="43"/>
        <v>0</v>
      </c>
      <c r="S73" s="72">
        <f t="shared" si="43"/>
        <v>0</v>
      </c>
      <c r="T73" s="72">
        <f t="shared" si="43"/>
        <v>0</v>
      </c>
      <c r="U73" s="72">
        <f t="shared" si="43"/>
        <v>0</v>
      </c>
      <c r="V73" s="72">
        <f t="shared" si="43"/>
        <v>0</v>
      </c>
      <c r="W73" s="72">
        <f t="shared" si="43"/>
        <v>0</v>
      </c>
      <c r="X73" s="72">
        <f t="shared" si="43"/>
        <v>0</v>
      </c>
      <c r="Y73" s="72">
        <f t="shared" si="43"/>
        <v>0</v>
      </c>
      <c r="Z73" s="72">
        <f t="shared" si="43"/>
        <v>0</v>
      </c>
      <c r="AA73" s="72">
        <f t="shared" si="43"/>
        <v>0</v>
      </c>
      <c r="AB73" s="72">
        <f t="shared" si="43"/>
        <v>0</v>
      </c>
      <c r="AC73" s="72">
        <f t="shared" si="43"/>
        <v>0</v>
      </c>
      <c r="AD73" s="72">
        <f t="shared" si="43"/>
        <v>0</v>
      </c>
      <c r="AE73" s="72">
        <f t="shared" si="43"/>
        <v>0</v>
      </c>
      <c r="AF73" s="72">
        <f t="shared" si="43"/>
        <v>0</v>
      </c>
      <c r="AG73" s="72">
        <f t="shared" si="43"/>
        <v>0</v>
      </c>
      <c r="AH73" s="72">
        <f t="shared" si="43"/>
        <v>0</v>
      </c>
      <c r="AI73" s="72">
        <f t="shared" si="43"/>
        <v>0</v>
      </c>
      <c r="AJ73" s="72">
        <f t="shared" si="43"/>
        <v>0</v>
      </c>
      <c r="AK73" s="72">
        <f t="shared" si="43"/>
        <v>0</v>
      </c>
      <c r="AL73" s="72">
        <f t="shared" si="43"/>
        <v>0</v>
      </c>
      <c r="AM73" s="72">
        <f t="shared" si="43"/>
        <v>0</v>
      </c>
      <c r="AN73" s="72">
        <f t="shared" si="43"/>
        <v>0</v>
      </c>
      <c r="AO73" s="72">
        <f t="shared" si="43"/>
        <v>0</v>
      </c>
      <c r="AP73" s="72">
        <f t="shared" si="43"/>
        <v>0</v>
      </c>
      <c r="AQ73" s="72">
        <f t="shared" ref="AQ73:BV73" si="44">AQ28</f>
        <v>0</v>
      </c>
      <c r="AR73" s="72">
        <f t="shared" si="44"/>
        <v>0</v>
      </c>
      <c r="AS73" s="72">
        <f t="shared" si="44"/>
        <v>0</v>
      </c>
      <c r="AT73" s="72">
        <f t="shared" si="44"/>
        <v>0</v>
      </c>
      <c r="AU73" s="72">
        <f t="shared" si="44"/>
        <v>0</v>
      </c>
      <c r="AV73" s="72">
        <f t="shared" si="44"/>
        <v>0</v>
      </c>
      <c r="AW73" s="72">
        <f t="shared" si="44"/>
        <v>0</v>
      </c>
      <c r="AX73" s="72">
        <f t="shared" si="44"/>
        <v>0</v>
      </c>
      <c r="AY73" s="72">
        <f t="shared" si="44"/>
        <v>0</v>
      </c>
      <c r="AZ73" s="72">
        <f t="shared" si="44"/>
        <v>0</v>
      </c>
      <c r="BA73" s="72">
        <f t="shared" si="44"/>
        <v>0</v>
      </c>
      <c r="BB73" s="72">
        <f t="shared" si="44"/>
        <v>0</v>
      </c>
      <c r="BC73" s="72">
        <f t="shared" si="44"/>
        <v>0</v>
      </c>
      <c r="BD73" s="72">
        <f t="shared" si="44"/>
        <v>0</v>
      </c>
      <c r="BE73" s="72">
        <f t="shared" si="44"/>
        <v>0</v>
      </c>
      <c r="BF73" s="72">
        <f t="shared" si="44"/>
        <v>0</v>
      </c>
      <c r="BG73" s="72">
        <f t="shared" si="44"/>
        <v>0</v>
      </c>
      <c r="BH73" s="72">
        <f t="shared" si="44"/>
        <v>0</v>
      </c>
      <c r="BI73" s="72">
        <f t="shared" si="44"/>
        <v>0</v>
      </c>
      <c r="BJ73" s="72">
        <f t="shared" si="44"/>
        <v>0</v>
      </c>
      <c r="BK73" s="72">
        <f t="shared" si="44"/>
        <v>0</v>
      </c>
      <c r="BL73" s="72">
        <f t="shared" si="44"/>
        <v>0</v>
      </c>
      <c r="BM73" s="72">
        <f t="shared" si="44"/>
        <v>0</v>
      </c>
      <c r="BN73" s="72">
        <f t="shared" si="44"/>
        <v>0</v>
      </c>
      <c r="BO73" s="72">
        <f t="shared" si="44"/>
        <v>0</v>
      </c>
      <c r="BP73" s="72">
        <f t="shared" si="44"/>
        <v>0</v>
      </c>
      <c r="BQ73" s="72">
        <f t="shared" si="44"/>
        <v>0</v>
      </c>
      <c r="BR73" s="72">
        <f t="shared" si="44"/>
        <v>0</v>
      </c>
      <c r="BS73" s="72">
        <f t="shared" si="44"/>
        <v>0</v>
      </c>
      <c r="BT73" s="72">
        <f t="shared" si="44"/>
        <v>0</v>
      </c>
      <c r="BU73" s="72">
        <f t="shared" si="44"/>
        <v>0</v>
      </c>
      <c r="BV73" s="72">
        <f t="shared" si="44"/>
        <v>0</v>
      </c>
      <c r="BW73" s="72">
        <f t="shared" ref="BW73:DF73" si="45">BW28</f>
        <v>0</v>
      </c>
      <c r="BX73" s="72">
        <f t="shared" si="45"/>
        <v>0</v>
      </c>
      <c r="BY73" s="72">
        <f t="shared" si="45"/>
        <v>0</v>
      </c>
      <c r="BZ73" s="72">
        <f t="shared" si="45"/>
        <v>0</v>
      </c>
      <c r="CA73" s="72">
        <f t="shared" si="45"/>
        <v>0</v>
      </c>
      <c r="CB73" s="72">
        <f t="shared" si="45"/>
        <v>0</v>
      </c>
      <c r="CC73" s="72">
        <f t="shared" si="45"/>
        <v>0</v>
      </c>
      <c r="CD73" s="72">
        <f t="shared" si="45"/>
        <v>0</v>
      </c>
      <c r="CE73" s="72">
        <f t="shared" si="45"/>
        <v>0</v>
      </c>
      <c r="CF73" s="72">
        <f t="shared" si="45"/>
        <v>0</v>
      </c>
      <c r="CG73" s="72">
        <f t="shared" si="45"/>
        <v>0</v>
      </c>
      <c r="CH73" s="72">
        <f t="shared" si="45"/>
        <v>0</v>
      </c>
      <c r="CI73" s="72">
        <f t="shared" si="45"/>
        <v>0</v>
      </c>
      <c r="CJ73" s="72">
        <f t="shared" si="45"/>
        <v>0</v>
      </c>
      <c r="CK73" s="72">
        <f t="shared" si="45"/>
        <v>0</v>
      </c>
      <c r="CL73" s="72">
        <f t="shared" si="45"/>
        <v>0</v>
      </c>
      <c r="CM73" s="72">
        <f t="shared" si="45"/>
        <v>0</v>
      </c>
      <c r="CN73" s="72">
        <f t="shared" si="45"/>
        <v>0</v>
      </c>
      <c r="CO73" s="72">
        <f t="shared" si="45"/>
        <v>0</v>
      </c>
      <c r="CP73" s="72">
        <f t="shared" si="45"/>
        <v>0</v>
      </c>
      <c r="CQ73" s="72">
        <f t="shared" si="45"/>
        <v>0</v>
      </c>
      <c r="CR73" s="72">
        <f t="shared" si="45"/>
        <v>0</v>
      </c>
      <c r="CS73" s="72">
        <f t="shared" si="45"/>
        <v>0</v>
      </c>
      <c r="CT73" s="72">
        <f t="shared" si="45"/>
        <v>0</v>
      </c>
      <c r="CU73" s="72">
        <f t="shared" si="45"/>
        <v>0</v>
      </c>
      <c r="CV73" s="72">
        <f t="shared" si="45"/>
        <v>0</v>
      </c>
      <c r="CW73" s="72">
        <f t="shared" si="45"/>
        <v>0</v>
      </c>
      <c r="CX73" s="72">
        <f t="shared" si="45"/>
        <v>0</v>
      </c>
      <c r="CY73" s="72">
        <f t="shared" si="45"/>
        <v>0</v>
      </c>
      <c r="CZ73" s="72">
        <f t="shared" si="45"/>
        <v>0</v>
      </c>
      <c r="DA73" s="72">
        <f t="shared" si="45"/>
        <v>0</v>
      </c>
      <c r="DB73" s="72">
        <f t="shared" si="45"/>
        <v>0</v>
      </c>
      <c r="DC73" s="72">
        <f t="shared" si="45"/>
        <v>0</v>
      </c>
      <c r="DD73" s="72">
        <f t="shared" si="45"/>
        <v>0</v>
      </c>
      <c r="DE73" s="72">
        <f t="shared" si="45"/>
        <v>0</v>
      </c>
      <c r="DF73" s="72">
        <f t="shared" si="45"/>
        <v>0</v>
      </c>
    </row>
    <row r="74" spans="1:110" ht="27.75" customHeight="1" x14ac:dyDescent="0.25">
      <c r="A74" s="57"/>
      <c r="B74" s="57"/>
      <c r="C74" s="399" t="str">
        <f>Weighting!C47</f>
        <v>EC 6.0</v>
      </c>
      <c r="D74" s="400"/>
      <c r="E74" s="571" t="str">
        <f>Weighting!D47</f>
        <v>ENERGY LABELLED GOODS</v>
      </c>
      <c r="F74" s="193">
        <f>(Weighting!F47*G74)</f>
        <v>100</v>
      </c>
      <c r="G74" s="194">
        <f>Weighting!G47</f>
        <v>1</v>
      </c>
      <c r="H74" s="584"/>
      <c r="I74" s="72">
        <f>H43</f>
        <v>0</v>
      </c>
      <c r="J74" s="57"/>
      <c r="K74" s="72">
        <f t="shared" ref="K74:AP74" si="46">K43</f>
        <v>0</v>
      </c>
      <c r="L74" s="72">
        <f t="shared" si="46"/>
        <v>0</v>
      </c>
      <c r="M74" s="72">
        <f t="shared" si="46"/>
        <v>0</v>
      </c>
      <c r="N74" s="72">
        <f t="shared" si="46"/>
        <v>0</v>
      </c>
      <c r="O74" s="72">
        <f t="shared" si="46"/>
        <v>0</v>
      </c>
      <c r="P74" s="72">
        <f t="shared" si="46"/>
        <v>0</v>
      </c>
      <c r="Q74" s="72">
        <f t="shared" si="46"/>
        <v>0</v>
      </c>
      <c r="R74" s="72">
        <f t="shared" si="46"/>
        <v>0</v>
      </c>
      <c r="S74" s="72">
        <f t="shared" si="46"/>
        <v>0</v>
      </c>
      <c r="T74" s="72">
        <f t="shared" si="46"/>
        <v>0</v>
      </c>
      <c r="U74" s="72">
        <f t="shared" si="46"/>
        <v>0</v>
      </c>
      <c r="V74" s="72">
        <f t="shared" si="46"/>
        <v>0</v>
      </c>
      <c r="W74" s="72">
        <f t="shared" si="46"/>
        <v>0</v>
      </c>
      <c r="X74" s="72">
        <f t="shared" si="46"/>
        <v>0</v>
      </c>
      <c r="Y74" s="72">
        <f t="shared" si="46"/>
        <v>0</v>
      </c>
      <c r="Z74" s="72">
        <f t="shared" si="46"/>
        <v>0</v>
      </c>
      <c r="AA74" s="72">
        <f t="shared" si="46"/>
        <v>0</v>
      </c>
      <c r="AB74" s="72">
        <f t="shared" si="46"/>
        <v>0</v>
      </c>
      <c r="AC74" s="72">
        <f t="shared" si="46"/>
        <v>0</v>
      </c>
      <c r="AD74" s="72">
        <f t="shared" si="46"/>
        <v>0</v>
      </c>
      <c r="AE74" s="72">
        <f t="shared" si="46"/>
        <v>0</v>
      </c>
      <c r="AF74" s="72">
        <f t="shared" si="46"/>
        <v>0</v>
      </c>
      <c r="AG74" s="72">
        <f t="shared" si="46"/>
        <v>0</v>
      </c>
      <c r="AH74" s="72">
        <f t="shared" si="46"/>
        <v>0</v>
      </c>
      <c r="AI74" s="72">
        <f t="shared" si="46"/>
        <v>0</v>
      </c>
      <c r="AJ74" s="72">
        <f t="shared" si="46"/>
        <v>0</v>
      </c>
      <c r="AK74" s="72">
        <f t="shared" si="46"/>
        <v>0</v>
      </c>
      <c r="AL74" s="72">
        <f t="shared" si="46"/>
        <v>0</v>
      </c>
      <c r="AM74" s="72">
        <f t="shared" si="46"/>
        <v>0</v>
      </c>
      <c r="AN74" s="72">
        <f t="shared" si="46"/>
        <v>0</v>
      </c>
      <c r="AO74" s="72">
        <f t="shared" si="46"/>
        <v>0</v>
      </c>
      <c r="AP74" s="72">
        <f t="shared" si="46"/>
        <v>0</v>
      </c>
      <c r="AQ74" s="72">
        <f t="shared" ref="AQ74:BV74" si="47">AQ43</f>
        <v>0</v>
      </c>
      <c r="AR74" s="72">
        <f t="shared" si="47"/>
        <v>0</v>
      </c>
      <c r="AS74" s="72">
        <f t="shared" si="47"/>
        <v>0</v>
      </c>
      <c r="AT74" s="72">
        <f t="shared" si="47"/>
        <v>0</v>
      </c>
      <c r="AU74" s="72">
        <f t="shared" si="47"/>
        <v>0</v>
      </c>
      <c r="AV74" s="72">
        <f t="shared" si="47"/>
        <v>0</v>
      </c>
      <c r="AW74" s="72">
        <f t="shared" si="47"/>
        <v>0</v>
      </c>
      <c r="AX74" s="72">
        <f t="shared" si="47"/>
        <v>0</v>
      </c>
      <c r="AY74" s="72">
        <f t="shared" si="47"/>
        <v>0</v>
      </c>
      <c r="AZ74" s="72">
        <f t="shared" si="47"/>
        <v>0</v>
      </c>
      <c r="BA74" s="72">
        <f t="shared" si="47"/>
        <v>0</v>
      </c>
      <c r="BB74" s="72">
        <f t="shared" si="47"/>
        <v>0</v>
      </c>
      <c r="BC74" s="72">
        <f t="shared" si="47"/>
        <v>0</v>
      </c>
      <c r="BD74" s="72">
        <f t="shared" si="47"/>
        <v>0</v>
      </c>
      <c r="BE74" s="72">
        <f t="shared" si="47"/>
        <v>0</v>
      </c>
      <c r="BF74" s="72">
        <f t="shared" si="47"/>
        <v>0</v>
      </c>
      <c r="BG74" s="72">
        <f t="shared" si="47"/>
        <v>0</v>
      </c>
      <c r="BH74" s="72">
        <f t="shared" si="47"/>
        <v>0</v>
      </c>
      <c r="BI74" s="72">
        <f t="shared" si="47"/>
        <v>0</v>
      </c>
      <c r="BJ74" s="72">
        <f t="shared" si="47"/>
        <v>0</v>
      </c>
      <c r="BK74" s="72">
        <f t="shared" si="47"/>
        <v>0</v>
      </c>
      <c r="BL74" s="72">
        <f t="shared" si="47"/>
        <v>0</v>
      </c>
      <c r="BM74" s="72">
        <f t="shared" si="47"/>
        <v>0</v>
      </c>
      <c r="BN74" s="72">
        <f t="shared" si="47"/>
        <v>0</v>
      </c>
      <c r="BO74" s="72">
        <f t="shared" si="47"/>
        <v>0</v>
      </c>
      <c r="BP74" s="72">
        <f t="shared" si="47"/>
        <v>0</v>
      </c>
      <c r="BQ74" s="72">
        <f t="shared" si="47"/>
        <v>0</v>
      </c>
      <c r="BR74" s="72">
        <f t="shared" si="47"/>
        <v>0</v>
      </c>
      <c r="BS74" s="72">
        <f t="shared" si="47"/>
        <v>0</v>
      </c>
      <c r="BT74" s="72">
        <f t="shared" si="47"/>
        <v>0</v>
      </c>
      <c r="BU74" s="72">
        <f t="shared" si="47"/>
        <v>0</v>
      </c>
      <c r="BV74" s="72">
        <f t="shared" si="47"/>
        <v>0</v>
      </c>
      <c r="BW74" s="72">
        <f t="shared" ref="BW74:DF74" si="48">BW43</f>
        <v>0</v>
      </c>
      <c r="BX74" s="72">
        <f t="shared" si="48"/>
        <v>0</v>
      </c>
      <c r="BY74" s="72">
        <f t="shared" si="48"/>
        <v>0</v>
      </c>
      <c r="BZ74" s="72">
        <f t="shared" si="48"/>
        <v>0</v>
      </c>
      <c r="CA74" s="72">
        <f t="shared" si="48"/>
        <v>0</v>
      </c>
      <c r="CB74" s="72">
        <f t="shared" si="48"/>
        <v>0</v>
      </c>
      <c r="CC74" s="72">
        <f t="shared" si="48"/>
        <v>0</v>
      </c>
      <c r="CD74" s="72">
        <f t="shared" si="48"/>
        <v>0</v>
      </c>
      <c r="CE74" s="72">
        <f t="shared" si="48"/>
        <v>0</v>
      </c>
      <c r="CF74" s="72">
        <f t="shared" si="48"/>
        <v>0</v>
      </c>
      <c r="CG74" s="72">
        <f t="shared" si="48"/>
        <v>0</v>
      </c>
      <c r="CH74" s="72">
        <f t="shared" si="48"/>
        <v>0</v>
      </c>
      <c r="CI74" s="72">
        <f t="shared" si="48"/>
        <v>0</v>
      </c>
      <c r="CJ74" s="72">
        <f t="shared" si="48"/>
        <v>0</v>
      </c>
      <c r="CK74" s="72">
        <f t="shared" si="48"/>
        <v>0</v>
      </c>
      <c r="CL74" s="72">
        <f t="shared" si="48"/>
        <v>0</v>
      </c>
      <c r="CM74" s="72">
        <f t="shared" si="48"/>
        <v>0</v>
      </c>
      <c r="CN74" s="72">
        <f t="shared" si="48"/>
        <v>0</v>
      </c>
      <c r="CO74" s="72">
        <f t="shared" si="48"/>
        <v>0</v>
      </c>
      <c r="CP74" s="72">
        <f t="shared" si="48"/>
        <v>0</v>
      </c>
      <c r="CQ74" s="72">
        <f t="shared" si="48"/>
        <v>0</v>
      </c>
      <c r="CR74" s="72">
        <f t="shared" si="48"/>
        <v>0</v>
      </c>
      <c r="CS74" s="72">
        <f t="shared" si="48"/>
        <v>0</v>
      </c>
      <c r="CT74" s="72">
        <f t="shared" si="48"/>
        <v>0</v>
      </c>
      <c r="CU74" s="72">
        <f t="shared" si="48"/>
        <v>0</v>
      </c>
      <c r="CV74" s="72">
        <f t="shared" si="48"/>
        <v>0</v>
      </c>
      <c r="CW74" s="72">
        <f t="shared" si="48"/>
        <v>0</v>
      </c>
      <c r="CX74" s="72">
        <f t="shared" si="48"/>
        <v>0</v>
      </c>
      <c r="CY74" s="72">
        <f t="shared" si="48"/>
        <v>0</v>
      </c>
      <c r="CZ74" s="72">
        <f t="shared" si="48"/>
        <v>0</v>
      </c>
      <c r="DA74" s="72">
        <f t="shared" si="48"/>
        <v>0</v>
      </c>
      <c r="DB74" s="72">
        <f t="shared" si="48"/>
        <v>0</v>
      </c>
      <c r="DC74" s="72">
        <f t="shared" si="48"/>
        <v>0</v>
      </c>
      <c r="DD74" s="72">
        <f t="shared" si="48"/>
        <v>0</v>
      </c>
      <c r="DE74" s="72">
        <f t="shared" si="48"/>
        <v>0</v>
      </c>
      <c r="DF74" s="72">
        <f t="shared" si="48"/>
        <v>0</v>
      </c>
    </row>
    <row r="75" spans="1:110" ht="27.75" customHeight="1" x14ac:dyDescent="0.25">
      <c r="A75" s="57"/>
      <c r="B75" s="57"/>
      <c r="C75" s="497" t="str">
        <f>Weighting!C48</f>
        <v>EC 7.0</v>
      </c>
      <c r="D75" s="498"/>
      <c r="E75" s="572" t="str">
        <f>Weighting!D48</f>
        <v>FLOOD RISK</v>
      </c>
      <c r="F75" s="193">
        <f>(Weighting!F48*G75)</f>
        <v>200</v>
      </c>
      <c r="G75" s="194">
        <f>Weighting!G48</f>
        <v>1</v>
      </c>
      <c r="H75" s="584"/>
      <c r="I75" s="72">
        <f>H54</f>
        <v>0</v>
      </c>
      <c r="J75" s="57"/>
      <c r="K75" s="72">
        <f t="shared" ref="K75:AP75" si="49">K54</f>
        <v>0</v>
      </c>
      <c r="L75" s="72">
        <f t="shared" si="49"/>
        <v>0</v>
      </c>
      <c r="M75" s="72">
        <f t="shared" si="49"/>
        <v>0</v>
      </c>
      <c r="N75" s="72">
        <f t="shared" si="49"/>
        <v>0</v>
      </c>
      <c r="O75" s="72">
        <f t="shared" si="49"/>
        <v>0</v>
      </c>
      <c r="P75" s="72">
        <f t="shared" si="49"/>
        <v>0</v>
      </c>
      <c r="Q75" s="72">
        <f t="shared" si="49"/>
        <v>0</v>
      </c>
      <c r="R75" s="72">
        <f t="shared" si="49"/>
        <v>0</v>
      </c>
      <c r="S75" s="72">
        <f t="shared" si="49"/>
        <v>0</v>
      </c>
      <c r="T75" s="72">
        <f t="shared" si="49"/>
        <v>0</v>
      </c>
      <c r="U75" s="72">
        <f t="shared" si="49"/>
        <v>0</v>
      </c>
      <c r="V75" s="72">
        <f t="shared" si="49"/>
        <v>0</v>
      </c>
      <c r="W75" s="72">
        <f t="shared" si="49"/>
        <v>0</v>
      </c>
      <c r="X75" s="72">
        <f t="shared" si="49"/>
        <v>0</v>
      </c>
      <c r="Y75" s="72">
        <f t="shared" si="49"/>
        <v>0</v>
      </c>
      <c r="Z75" s="72">
        <f t="shared" si="49"/>
        <v>0</v>
      </c>
      <c r="AA75" s="72">
        <f t="shared" si="49"/>
        <v>0</v>
      </c>
      <c r="AB75" s="72">
        <f t="shared" si="49"/>
        <v>0</v>
      </c>
      <c r="AC75" s="72">
        <f t="shared" si="49"/>
        <v>0</v>
      </c>
      <c r="AD75" s="72">
        <f t="shared" si="49"/>
        <v>0</v>
      </c>
      <c r="AE75" s="72">
        <f t="shared" si="49"/>
        <v>0</v>
      </c>
      <c r="AF75" s="72">
        <f t="shared" si="49"/>
        <v>0</v>
      </c>
      <c r="AG75" s="72">
        <f t="shared" si="49"/>
        <v>0</v>
      </c>
      <c r="AH75" s="72">
        <f t="shared" si="49"/>
        <v>0</v>
      </c>
      <c r="AI75" s="72">
        <f t="shared" si="49"/>
        <v>0</v>
      </c>
      <c r="AJ75" s="72">
        <f t="shared" si="49"/>
        <v>0</v>
      </c>
      <c r="AK75" s="72">
        <f t="shared" si="49"/>
        <v>0</v>
      </c>
      <c r="AL75" s="72">
        <f t="shared" si="49"/>
        <v>0</v>
      </c>
      <c r="AM75" s="72">
        <f t="shared" si="49"/>
        <v>0</v>
      </c>
      <c r="AN75" s="72">
        <f t="shared" si="49"/>
        <v>0</v>
      </c>
      <c r="AO75" s="72">
        <f t="shared" si="49"/>
        <v>0</v>
      </c>
      <c r="AP75" s="72">
        <f t="shared" si="49"/>
        <v>0</v>
      </c>
      <c r="AQ75" s="72">
        <f t="shared" ref="AQ75:BV75" si="50">AQ54</f>
        <v>0</v>
      </c>
      <c r="AR75" s="72">
        <f t="shared" si="50"/>
        <v>0</v>
      </c>
      <c r="AS75" s="72">
        <f t="shared" si="50"/>
        <v>0</v>
      </c>
      <c r="AT75" s="72">
        <f t="shared" si="50"/>
        <v>0</v>
      </c>
      <c r="AU75" s="72">
        <f t="shared" si="50"/>
        <v>0</v>
      </c>
      <c r="AV75" s="72">
        <f t="shared" si="50"/>
        <v>0</v>
      </c>
      <c r="AW75" s="72">
        <f t="shared" si="50"/>
        <v>0</v>
      </c>
      <c r="AX75" s="72">
        <f t="shared" si="50"/>
        <v>0</v>
      </c>
      <c r="AY75" s="72">
        <f t="shared" si="50"/>
        <v>0</v>
      </c>
      <c r="AZ75" s="72">
        <f t="shared" si="50"/>
        <v>0</v>
      </c>
      <c r="BA75" s="72">
        <f t="shared" si="50"/>
        <v>0</v>
      </c>
      <c r="BB75" s="72">
        <f t="shared" si="50"/>
        <v>0</v>
      </c>
      <c r="BC75" s="72">
        <f t="shared" si="50"/>
        <v>0</v>
      </c>
      <c r="BD75" s="72">
        <f t="shared" si="50"/>
        <v>0</v>
      </c>
      <c r="BE75" s="72">
        <f t="shared" si="50"/>
        <v>0</v>
      </c>
      <c r="BF75" s="72">
        <f t="shared" si="50"/>
        <v>0</v>
      </c>
      <c r="BG75" s="72">
        <f t="shared" si="50"/>
        <v>0</v>
      </c>
      <c r="BH75" s="72">
        <f t="shared" si="50"/>
        <v>0</v>
      </c>
      <c r="BI75" s="72">
        <f t="shared" si="50"/>
        <v>0</v>
      </c>
      <c r="BJ75" s="72">
        <f t="shared" si="50"/>
        <v>0</v>
      </c>
      <c r="BK75" s="72">
        <f t="shared" si="50"/>
        <v>0</v>
      </c>
      <c r="BL75" s="72">
        <f t="shared" si="50"/>
        <v>0</v>
      </c>
      <c r="BM75" s="72">
        <f t="shared" si="50"/>
        <v>0</v>
      </c>
      <c r="BN75" s="72">
        <f t="shared" si="50"/>
        <v>0</v>
      </c>
      <c r="BO75" s="72">
        <f t="shared" si="50"/>
        <v>0</v>
      </c>
      <c r="BP75" s="72">
        <f t="shared" si="50"/>
        <v>0</v>
      </c>
      <c r="BQ75" s="72">
        <f t="shared" si="50"/>
        <v>0</v>
      </c>
      <c r="BR75" s="72">
        <f t="shared" si="50"/>
        <v>0</v>
      </c>
      <c r="BS75" s="72">
        <f t="shared" si="50"/>
        <v>0</v>
      </c>
      <c r="BT75" s="72">
        <f t="shared" si="50"/>
        <v>0</v>
      </c>
      <c r="BU75" s="72">
        <f t="shared" si="50"/>
        <v>0</v>
      </c>
      <c r="BV75" s="72">
        <f t="shared" si="50"/>
        <v>0</v>
      </c>
      <c r="BW75" s="72">
        <f t="shared" ref="BW75:DF75" si="51">BW54</f>
        <v>0</v>
      </c>
      <c r="BX75" s="72">
        <f t="shared" si="51"/>
        <v>0</v>
      </c>
      <c r="BY75" s="72">
        <f t="shared" si="51"/>
        <v>0</v>
      </c>
      <c r="BZ75" s="72">
        <f t="shared" si="51"/>
        <v>0</v>
      </c>
      <c r="CA75" s="72">
        <f t="shared" si="51"/>
        <v>0</v>
      </c>
      <c r="CB75" s="72">
        <f t="shared" si="51"/>
        <v>0</v>
      </c>
      <c r="CC75" s="72">
        <f t="shared" si="51"/>
        <v>0</v>
      </c>
      <c r="CD75" s="72">
        <f t="shared" si="51"/>
        <v>0</v>
      </c>
      <c r="CE75" s="72">
        <f t="shared" si="51"/>
        <v>0</v>
      </c>
      <c r="CF75" s="72">
        <f t="shared" si="51"/>
        <v>0</v>
      </c>
      <c r="CG75" s="72">
        <f t="shared" si="51"/>
        <v>0</v>
      </c>
      <c r="CH75" s="72">
        <f t="shared" si="51"/>
        <v>0</v>
      </c>
      <c r="CI75" s="72">
        <f t="shared" si="51"/>
        <v>0</v>
      </c>
      <c r="CJ75" s="72">
        <f t="shared" si="51"/>
        <v>0</v>
      </c>
      <c r="CK75" s="72">
        <f t="shared" si="51"/>
        <v>0</v>
      </c>
      <c r="CL75" s="72">
        <f t="shared" si="51"/>
        <v>0</v>
      </c>
      <c r="CM75" s="72">
        <f t="shared" si="51"/>
        <v>0</v>
      </c>
      <c r="CN75" s="72">
        <f t="shared" si="51"/>
        <v>0</v>
      </c>
      <c r="CO75" s="72">
        <f t="shared" si="51"/>
        <v>0</v>
      </c>
      <c r="CP75" s="72">
        <f t="shared" si="51"/>
        <v>0</v>
      </c>
      <c r="CQ75" s="72">
        <f t="shared" si="51"/>
        <v>0</v>
      </c>
      <c r="CR75" s="72">
        <f t="shared" si="51"/>
        <v>0</v>
      </c>
      <c r="CS75" s="72">
        <f t="shared" si="51"/>
        <v>0</v>
      </c>
      <c r="CT75" s="72">
        <f t="shared" si="51"/>
        <v>0</v>
      </c>
      <c r="CU75" s="72">
        <f t="shared" si="51"/>
        <v>0</v>
      </c>
      <c r="CV75" s="72">
        <f t="shared" si="51"/>
        <v>0</v>
      </c>
      <c r="CW75" s="72">
        <f t="shared" si="51"/>
        <v>0</v>
      </c>
      <c r="CX75" s="72">
        <f t="shared" si="51"/>
        <v>0</v>
      </c>
      <c r="CY75" s="72">
        <f t="shared" si="51"/>
        <v>0</v>
      </c>
      <c r="CZ75" s="72">
        <f t="shared" si="51"/>
        <v>0</v>
      </c>
      <c r="DA75" s="72">
        <f t="shared" si="51"/>
        <v>0</v>
      </c>
      <c r="DB75" s="72">
        <f t="shared" si="51"/>
        <v>0</v>
      </c>
      <c r="DC75" s="72">
        <f t="shared" si="51"/>
        <v>0</v>
      </c>
      <c r="DD75" s="72">
        <f t="shared" si="51"/>
        <v>0</v>
      </c>
      <c r="DE75" s="72">
        <f t="shared" si="51"/>
        <v>0</v>
      </c>
      <c r="DF75" s="72">
        <f t="shared" si="51"/>
        <v>0</v>
      </c>
    </row>
    <row r="76" spans="1:110" ht="27.75" customHeight="1" x14ac:dyDescent="0.25">
      <c r="A76" s="57"/>
      <c r="B76" s="57"/>
      <c r="C76" s="399"/>
      <c r="D76" s="400"/>
      <c r="E76" s="571" t="str">
        <f>Weighting!D49</f>
        <v>INNOVATION / EXEMPLARY PERFORMANCE</v>
      </c>
      <c r="F76" s="193">
        <f>(Weighting!F49*G76)</f>
        <v>300</v>
      </c>
      <c r="G76" s="194">
        <f>Weighting!G49</f>
        <v>1</v>
      </c>
      <c r="H76" s="584"/>
      <c r="I76" s="72">
        <f>H59</f>
        <v>0</v>
      </c>
      <c r="J76" s="57"/>
      <c r="K76" s="72">
        <f>K58</f>
        <v>0</v>
      </c>
      <c r="L76" s="72">
        <f t="shared" ref="L76:BW76" si="52">L58</f>
        <v>0</v>
      </c>
      <c r="M76" s="72">
        <f t="shared" si="52"/>
        <v>0</v>
      </c>
      <c r="N76" s="72">
        <f t="shared" si="52"/>
        <v>0</v>
      </c>
      <c r="O76" s="72">
        <f t="shared" si="52"/>
        <v>0</v>
      </c>
      <c r="P76" s="72">
        <f t="shared" si="52"/>
        <v>0</v>
      </c>
      <c r="Q76" s="72">
        <f t="shared" si="52"/>
        <v>0</v>
      </c>
      <c r="R76" s="72">
        <f t="shared" si="52"/>
        <v>0</v>
      </c>
      <c r="S76" s="72">
        <f t="shared" si="52"/>
        <v>0</v>
      </c>
      <c r="T76" s="72">
        <f t="shared" si="52"/>
        <v>0</v>
      </c>
      <c r="U76" s="72">
        <f t="shared" si="52"/>
        <v>0</v>
      </c>
      <c r="V76" s="72">
        <f t="shared" si="52"/>
        <v>0</v>
      </c>
      <c r="W76" s="72">
        <f t="shared" si="52"/>
        <v>0</v>
      </c>
      <c r="X76" s="72">
        <f t="shared" si="52"/>
        <v>0</v>
      </c>
      <c r="Y76" s="72">
        <f t="shared" si="52"/>
        <v>0</v>
      </c>
      <c r="Z76" s="72">
        <f t="shared" si="52"/>
        <v>0</v>
      </c>
      <c r="AA76" s="72">
        <f t="shared" si="52"/>
        <v>0</v>
      </c>
      <c r="AB76" s="72">
        <f t="shared" si="52"/>
        <v>0</v>
      </c>
      <c r="AC76" s="72">
        <f t="shared" si="52"/>
        <v>0</v>
      </c>
      <c r="AD76" s="72">
        <f t="shared" si="52"/>
        <v>0</v>
      </c>
      <c r="AE76" s="72">
        <f t="shared" si="52"/>
        <v>0</v>
      </c>
      <c r="AF76" s="72">
        <f t="shared" si="52"/>
        <v>0</v>
      </c>
      <c r="AG76" s="72">
        <f t="shared" si="52"/>
        <v>0</v>
      </c>
      <c r="AH76" s="72">
        <f t="shared" si="52"/>
        <v>0</v>
      </c>
      <c r="AI76" s="72">
        <f t="shared" si="52"/>
        <v>0</v>
      </c>
      <c r="AJ76" s="72">
        <f t="shared" si="52"/>
        <v>0</v>
      </c>
      <c r="AK76" s="72">
        <f t="shared" si="52"/>
        <v>0</v>
      </c>
      <c r="AL76" s="72">
        <f t="shared" si="52"/>
        <v>0</v>
      </c>
      <c r="AM76" s="72">
        <f t="shared" si="52"/>
        <v>0</v>
      </c>
      <c r="AN76" s="72">
        <f t="shared" si="52"/>
        <v>0</v>
      </c>
      <c r="AO76" s="72">
        <f t="shared" si="52"/>
        <v>0</v>
      </c>
      <c r="AP76" s="72">
        <f t="shared" si="52"/>
        <v>0</v>
      </c>
      <c r="AQ76" s="72">
        <f t="shared" si="52"/>
        <v>0</v>
      </c>
      <c r="AR76" s="72">
        <f t="shared" si="52"/>
        <v>0</v>
      </c>
      <c r="AS76" s="72">
        <f t="shared" si="52"/>
        <v>0</v>
      </c>
      <c r="AT76" s="72">
        <f t="shared" si="52"/>
        <v>0</v>
      </c>
      <c r="AU76" s="72">
        <f t="shared" si="52"/>
        <v>0</v>
      </c>
      <c r="AV76" s="72">
        <f t="shared" si="52"/>
        <v>0</v>
      </c>
      <c r="AW76" s="72">
        <f t="shared" si="52"/>
        <v>0</v>
      </c>
      <c r="AX76" s="72">
        <f t="shared" si="52"/>
        <v>0</v>
      </c>
      <c r="AY76" s="72">
        <f t="shared" si="52"/>
        <v>0</v>
      </c>
      <c r="AZ76" s="72">
        <f t="shared" si="52"/>
        <v>0</v>
      </c>
      <c r="BA76" s="72">
        <f t="shared" si="52"/>
        <v>0</v>
      </c>
      <c r="BB76" s="72">
        <f t="shared" si="52"/>
        <v>0</v>
      </c>
      <c r="BC76" s="72">
        <f t="shared" si="52"/>
        <v>0</v>
      </c>
      <c r="BD76" s="72">
        <f t="shared" si="52"/>
        <v>0</v>
      </c>
      <c r="BE76" s="72">
        <f t="shared" si="52"/>
        <v>0</v>
      </c>
      <c r="BF76" s="72">
        <f t="shared" si="52"/>
        <v>0</v>
      </c>
      <c r="BG76" s="72">
        <f t="shared" si="52"/>
        <v>0</v>
      </c>
      <c r="BH76" s="72">
        <f t="shared" si="52"/>
        <v>0</v>
      </c>
      <c r="BI76" s="72">
        <f t="shared" si="52"/>
        <v>0</v>
      </c>
      <c r="BJ76" s="72">
        <f t="shared" si="52"/>
        <v>0</v>
      </c>
      <c r="BK76" s="72">
        <f t="shared" si="52"/>
        <v>0</v>
      </c>
      <c r="BL76" s="72">
        <f t="shared" si="52"/>
        <v>0</v>
      </c>
      <c r="BM76" s="72">
        <f t="shared" si="52"/>
        <v>0</v>
      </c>
      <c r="BN76" s="72">
        <f t="shared" si="52"/>
        <v>0</v>
      </c>
      <c r="BO76" s="72">
        <f t="shared" si="52"/>
        <v>0</v>
      </c>
      <c r="BP76" s="72">
        <f t="shared" si="52"/>
        <v>0</v>
      </c>
      <c r="BQ76" s="72">
        <f t="shared" si="52"/>
        <v>0</v>
      </c>
      <c r="BR76" s="72">
        <f t="shared" si="52"/>
        <v>0</v>
      </c>
      <c r="BS76" s="72">
        <f t="shared" si="52"/>
        <v>0</v>
      </c>
      <c r="BT76" s="72">
        <f t="shared" si="52"/>
        <v>0</v>
      </c>
      <c r="BU76" s="72">
        <f t="shared" si="52"/>
        <v>0</v>
      </c>
      <c r="BV76" s="72">
        <f t="shared" si="52"/>
        <v>0</v>
      </c>
      <c r="BW76" s="72">
        <f t="shared" si="52"/>
        <v>0</v>
      </c>
      <c r="BX76" s="72">
        <f t="shared" ref="BX76:DF76" si="53">BX58</f>
        <v>0</v>
      </c>
      <c r="BY76" s="72">
        <f t="shared" si="53"/>
        <v>0</v>
      </c>
      <c r="BZ76" s="72">
        <f t="shared" si="53"/>
        <v>0</v>
      </c>
      <c r="CA76" s="72">
        <f t="shared" si="53"/>
        <v>0</v>
      </c>
      <c r="CB76" s="72">
        <f t="shared" si="53"/>
        <v>0</v>
      </c>
      <c r="CC76" s="72">
        <f t="shared" si="53"/>
        <v>0</v>
      </c>
      <c r="CD76" s="72">
        <f t="shared" si="53"/>
        <v>0</v>
      </c>
      <c r="CE76" s="72">
        <f t="shared" si="53"/>
        <v>0</v>
      </c>
      <c r="CF76" s="72">
        <f t="shared" si="53"/>
        <v>0</v>
      </c>
      <c r="CG76" s="72">
        <f t="shared" si="53"/>
        <v>0</v>
      </c>
      <c r="CH76" s="72">
        <f t="shared" si="53"/>
        <v>0</v>
      </c>
      <c r="CI76" s="72">
        <f t="shared" si="53"/>
        <v>0</v>
      </c>
      <c r="CJ76" s="72">
        <f t="shared" si="53"/>
        <v>0</v>
      </c>
      <c r="CK76" s="72">
        <f t="shared" si="53"/>
        <v>0</v>
      </c>
      <c r="CL76" s="72">
        <f t="shared" si="53"/>
        <v>0</v>
      </c>
      <c r="CM76" s="72">
        <f t="shared" si="53"/>
        <v>0</v>
      </c>
      <c r="CN76" s="72">
        <f t="shared" si="53"/>
        <v>0</v>
      </c>
      <c r="CO76" s="72">
        <f t="shared" si="53"/>
        <v>0</v>
      </c>
      <c r="CP76" s="72">
        <f t="shared" si="53"/>
        <v>0</v>
      </c>
      <c r="CQ76" s="72">
        <f t="shared" si="53"/>
        <v>0</v>
      </c>
      <c r="CR76" s="72">
        <f t="shared" si="53"/>
        <v>0</v>
      </c>
      <c r="CS76" s="72">
        <f t="shared" si="53"/>
        <v>0</v>
      </c>
      <c r="CT76" s="72">
        <f t="shared" si="53"/>
        <v>0</v>
      </c>
      <c r="CU76" s="72">
        <f t="shared" si="53"/>
        <v>0</v>
      </c>
      <c r="CV76" s="72">
        <f t="shared" si="53"/>
        <v>0</v>
      </c>
      <c r="CW76" s="72">
        <f t="shared" si="53"/>
        <v>0</v>
      </c>
      <c r="CX76" s="72">
        <f t="shared" si="53"/>
        <v>0</v>
      </c>
      <c r="CY76" s="72">
        <f t="shared" si="53"/>
        <v>0</v>
      </c>
      <c r="CZ76" s="72">
        <f t="shared" si="53"/>
        <v>0</v>
      </c>
      <c r="DA76" s="72">
        <f t="shared" si="53"/>
        <v>0</v>
      </c>
      <c r="DB76" s="72">
        <f t="shared" si="53"/>
        <v>0</v>
      </c>
      <c r="DC76" s="72">
        <f t="shared" si="53"/>
        <v>0</v>
      </c>
      <c r="DD76" s="72">
        <f t="shared" si="53"/>
        <v>0</v>
      </c>
      <c r="DE76" s="72">
        <f t="shared" si="53"/>
        <v>0</v>
      </c>
      <c r="DF76" s="72">
        <f t="shared" si="53"/>
        <v>0</v>
      </c>
    </row>
    <row r="77" spans="1:110" s="145" customFormat="1" ht="9" customHeight="1" x14ac:dyDescent="0.25">
      <c r="A77" s="144"/>
      <c r="B77" s="144"/>
      <c r="C77" s="602"/>
      <c r="D77" s="144"/>
      <c r="E77" s="603"/>
      <c r="F77" s="611"/>
      <c r="G77" s="585"/>
      <c r="H77" s="585"/>
      <c r="I77" s="612">
        <f>IFERROR(AVERAGEIF(K77:DF77,"&lt;&gt;0"),0)</f>
        <v>0</v>
      </c>
      <c r="J77" s="144"/>
      <c r="K77" s="605">
        <f>IF(K76=100,1.4%,IF(K76=200,2.7%,IF(K76=300,4.1%,0)))</f>
        <v>0</v>
      </c>
      <c r="L77" s="605">
        <f t="shared" ref="L77:BW77" si="54">IF(L76=100,1.4%,IF(L76=200,2.7%,IF(L76=300,4.1%,0)))</f>
        <v>0</v>
      </c>
      <c r="M77" s="605">
        <f t="shared" si="54"/>
        <v>0</v>
      </c>
      <c r="N77" s="605">
        <f t="shared" si="54"/>
        <v>0</v>
      </c>
      <c r="O77" s="605">
        <f t="shared" si="54"/>
        <v>0</v>
      </c>
      <c r="P77" s="605">
        <f t="shared" si="54"/>
        <v>0</v>
      </c>
      <c r="Q77" s="605">
        <f t="shared" si="54"/>
        <v>0</v>
      </c>
      <c r="R77" s="605">
        <f t="shared" si="54"/>
        <v>0</v>
      </c>
      <c r="S77" s="605">
        <f t="shared" si="54"/>
        <v>0</v>
      </c>
      <c r="T77" s="605">
        <f t="shared" si="54"/>
        <v>0</v>
      </c>
      <c r="U77" s="605">
        <f t="shared" si="54"/>
        <v>0</v>
      </c>
      <c r="V77" s="605">
        <f t="shared" si="54"/>
        <v>0</v>
      </c>
      <c r="W77" s="605">
        <f t="shared" si="54"/>
        <v>0</v>
      </c>
      <c r="X77" s="605">
        <f t="shared" si="54"/>
        <v>0</v>
      </c>
      <c r="Y77" s="605">
        <f t="shared" si="54"/>
        <v>0</v>
      </c>
      <c r="Z77" s="605">
        <f t="shared" si="54"/>
        <v>0</v>
      </c>
      <c r="AA77" s="605">
        <f t="shared" si="54"/>
        <v>0</v>
      </c>
      <c r="AB77" s="605">
        <f t="shared" si="54"/>
        <v>0</v>
      </c>
      <c r="AC77" s="605">
        <f t="shared" si="54"/>
        <v>0</v>
      </c>
      <c r="AD77" s="605">
        <f t="shared" si="54"/>
        <v>0</v>
      </c>
      <c r="AE77" s="605">
        <f t="shared" si="54"/>
        <v>0</v>
      </c>
      <c r="AF77" s="605">
        <f t="shared" si="54"/>
        <v>0</v>
      </c>
      <c r="AG77" s="605">
        <f t="shared" si="54"/>
        <v>0</v>
      </c>
      <c r="AH77" s="605">
        <f t="shared" si="54"/>
        <v>0</v>
      </c>
      <c r="AI77" s="605">
        <f t="shared" si="54"/>
        <v>0</v>
      </c>
      <c r="AJ77" s="605">
        <f t="shared" si="54"/>
        <v>0</v>
      </c>
      <c r="AK77" s="605">
        <f t="shared" si="54"/>
        <v>0</v>
      </c>
      <c r="AL77" s="605">
        <f t="shared" si="54"/>
        <v>0</v>
      </c>
      <c r="AM77" s="605">
        <f t="shared" si="54"/>
        <v>0</v>
      </c>
      <c r="AN77" s="605">
        <f t="shared" si="54"/>
        <v>0</v>
      </c>
      <c r="AO77" s="605">
        <f t="shared" si="54"/>
        <v>0</v>
      </c>
      <c r="AP77" s="605">
        <f t="shared" si="54"/>
        <v>0</v>
      </c>
      <c r="AQ77" s="605">
        <f t="shared" si="54"/>
        <v>0</v>
      </c>
      <c r="AR77" s="605">
        <f t="shared" si="54"/>
        <v>0</v>
      </c>
      <c r="AS77" s="605">
        <f t="shared" si="54"/>
        <v>0</v>
      </c>
      <c r="AT77" s="605">
        <f t="shared" si="54"/>
        <v>0</v>
      </c>
      <c r="AU77" s="605">
        <f t="shared" si="54"/>
        <v>0</v>
      </c>
      <c r="AV77" s="605">
        <f t="shared" si="54"/>
        <v>0</v>
      </c>
      <c r="AW77" s="605">
        <f t="shared" si="54"/>
        <v>0</v>
      </c>
      <c r="AX77" s="605">
        <f t="shared" si="54"/>
        <v>0</v>
      </c>
      <c r="AY77" s="605">
        <f t="shared" si="54"/>
        <v>0</v>
      </c>
      <c r="AZ77" s="605">
        <f t="shared" si="54"/>
        <v>0</v>
      </c>
      <c r="BA77" s="605">
        <f t="shared" si="54"/>
        <v>0</v>
      </c>
      <c r="BB77" s="605">
        <f t="shared" si="54"/>
        <v>0</v>
      </c>
      <c r="BC77" s="605">
        <f t="shared" si="54"/>
        <v>0</v>
      </c>
      <c r="BD77" s="605">
        <f t="shared" si="54"/>
        <v>0</v>
      </c>
      <c r="BE77" s="605">
        <f t="shared" si="54"/>
        <v>0</v>
      </c>
      <c r="BF77" s="605">
        <f t="shared" si="54"/>
        <v>0</v>
      </c>
      <c r="BG77" s="605">
        <f t="shared" si="54"/>
        <v>0</v>
      </c>
      <c r="BH77" s="605">
        <f t="shared" si="54"/>
        <v>0</v>
      </c>
      <c r="BI77" s="605">
        <f t="shared" si="54"/>
        <v>0</v>
      </c>
      <c r="BJ77" s="605">
        <f t="shared" si="54"/>
        <v>0</v>
      </c>
      <c r="BK77" s="605">
        <f t="shared" si="54"/>
        <v>0</v>
      </c>
      <c r="BL77" s="605">
        <f t="shared" si="54"/>
        <v>0</v>
      </c>
      <c r="BM77" s="605">
        <f t="shared" si="54"/>
        <v>0</v>
      </c>
      <c r="BN77" s="605">
        <f t="shared" si="54"/>
        <v>0</v>
      </c>
      <c r="BO77" s="605">
        <f t="shared" si="54"/>
        <v>0</v>
      </c>
      <c r="BP77" s="605">
        <f t="shared" si="54"/>
        <v>0</v>
      </c>
      <c r="BQ77" s="605">
        <f t="shared" si="54"/>
        <v>0</v>
      </c>
      <c r="BR77" s="605">
        <f t="shared" si="54"/>
        <v>0</v>
      </c>
      <c r="BS77" s="605">
        <f t="shared" si="54"/>
        <v>0</v>
      </c>
      <c r="BT77" s="605">
        <f t="shared" si="54"/>
        <v>0</v>
      </c>
      <c r="BU77" s="605">
        <f t="shared" si="54"/>
        <v>0</v>
      </c>
      <c r="BV77" s="605">
        <f t="shared" si="54"/>
        <v>0</v>
      </c>
      <c r="BW77" s="605">
        <f t="shared" si="54"/>
        <v>0</v>
      </c>
      <c r="BX77" s="605">
        <f t="shared" ref="BX77:DF77" si="55">IF(BX76=100,1.4%,IF(BX76=200,2.7%,IF(BX76=300,4.1%,0)))</f>
        <v>0</v>
      </c>
      <c r="BY77" s="605">
        <f t="shared" si="55"/>
        <v>0</v>
      </c>
      <c r="BZ77" s="605">
        <f t="shared" si="55"/>
        <v>0</v>
      </c>
      <c r="CA77" s="605">
        <f t="shared" si="55"/>
        <v>0</v>
      </c>
      <c r="CB77" s="605">
        <f t="shared" si="55"/>
        <v>0</v>
      </c>
      <c r="CC77" s="605">
        <f t="shared" si="55"/>
        <v>0</v>
      </c>
      <c r="CD77" s="605">
        <f t="shared" si="55"/>
        <v>0</v>
      </c>
      <c r="CE77" s="605">
        <f t="shared" si="55"/>
        <v>0</v>
      </c>
      <c r="CF77" s="605">
        <f t="shared" si="55"/>
        <v>0</v>
      </c>
      <c r="CG77" s="605">
        <f t="shared" si="55"/>
        <v>0</v>
      </c>
      <c r="CH77" s="605">
        <f t="shared" si="55"/>
        <v>0</v>
      </c>
      <c r="CI77" s="605">
        <f t="shared" si="55"/>
        <v>0</v>
      </c>
      <c r="CJ77" s="605">
        <f t="shared" si="55"/>
        <v>0</v>
      </c>
      <c r="CK77" s="605">
        <f t="shared" si="55"/>
        <v>0</v>
      </c>
      <c r="CL77" s="605">
        <f t="shared" si="55"/>
        <v>0</v>
      </c>
      <c r="CM77" s="605">
        <f t="shared" si="55"/>
        <v>0</v>
      </c>
      <c r="CN77" s="605">
        <f t="shared" si="55"/>
        <v>0</v>
      </c>
      <c r="CO77" s="605">
        <f t="shared" si="55"/>
        <v>0</v>
      </c>
      <c r="CP77" s="605">
        <f t="shared" si="55"/>
        <v>0</v>
      </c>
      <c r="CQ77" s="605">
        <f t="shared" si="55"/>
        <v>0</v>
      </c>
      <c r="CR77" s="605">
        <f t="shared" si="55"/>
        <v>0</v>
      </c>
      <c r="CS77" s="605">
        <f t="shared" si="55"/>
        <v>0</v>
      </c>
      <c r="CT77" s="605">
        <f t="shared" si="55"/>
        <v>0</v>
      </c>
      <c r="CU77" s="605">
        <f t="shared" si="55"/>
        <v>0</v>
      </c>
      <c r="CV77" s="605">
        <f t="shared" si="55"/>
        <v>0</v>
      </c>
      <c r="CW77" s="605">
        <f t="shared" si="55"/>
        <v>0</v>
      </c>
      <c r="CX77" s="605">
        <f t="shared" si="55"/>
        <v>0</v>
      </c>
      <c r="CY77" s="605">
        <f t="shared" si="55"/>
        <v>0</v>
      </c>
      <c r="CZ77" s="605">
        <f t="shared" si="55"/>
        <v>0</v>
      </c>
      <c r="DA77" s="605">
        <f t="shared" si="55"/>
        <v>0</v>
      </c>
      <c r="DB77" s="605">
        <f t="shared" si="55"/>
        <v>0</v>
      </c>
      <c r="DC77" s="605">
        <f t="shared" si="55"/>
        <v>0</v>
      </c>
      <c r="DD77" s="605">
        <f t="shared" si="55"/>
        <v>0</v>
      </c>
      <c r="DE77" s="605">
        <f t="shared" si="55"/>
        <v>0</v>
      </c>
      <c r="DF77" s="605">
        <f t="shared" si="55"/>
        <v>0</v>
      </c>
    </row>
    <row r="78" spans="1:110" ht="27.75" customHeight="1" x14ac:dyDescent="0.25">
      <c r="A78" s="57"/>
      <c r="B78" s="57"/>
      <c r="C78" s="294"/>
      <c r="D78" s="98"/>
      <c r="E78" s="195" t="s">
        <v>50</v>
      </c>
      <c r="F78" s="99">
        <f>SUM(F69:F75)</f>
        <v>1400</v>
      </c>
      <c r="G78" s="100"/>
      <c r="H78" s="585"/>
      <c r="I78" s="101">
        <f>SUM(I69:I75)</f>
        <v>0</v>
      </c>
      <c r="J78" s="57"/>
      <c r="K78" s="101">
        <f>SUM(K69:K75)</f>
        <v>0</v>
      </c>
      <c r="L78" s="101">
        <f t="shared" ref="L78:BW78" si="56">SUM(L69:L75)</f>
        <v>0</v>
      </c>
      <c r="M78" s="101">
        <f t="shared" si="56"/>
        <v>0</v>
      </c>
      <c r="N78" s="101">
        <f t="shared" si="56"/>
        <v>0</v>
      </c>
      <c r="O78" s="101">
        <f t="shared" si="56"/>
        <v>0</v>
      </c>
      <c r="P78" s="101">
        <f t="shared" si="56"/>
        <v>0</v>
      </c>
      <c r="Q78" s="101">
        <f t="shared" si="56"/>
        <v>0</v>
      </c>
      <c r="R78" s="101">
        <f t="shared" si="56"/>
        <v>0</v>
      </c>
      <c r="S78" s="101">
        <f t="shared" si="56"/>
        <v>0</v>
      </c>
      <c r="T78" s="101">
        <f t="shared" si="56"/>
        <v>0</v>
      </c>
      <c r="U78" s="101">
        <f t="shared" si="56"/>
        <v>0</v>
      </c>
      <c r="V78" s="101">
        <f t="shared" si="56"/>
        <v>0</v>
      </c>
      <c r="W78" s="101">
        <f t="shared" si="56"/>
        <v>0</v>
      </c>
      <c r="X78" s="101">
        <f t="shared" si="56"/>
        <v>0</v>
      </c>
      <c r="Y78" s="101">
        <f t="shared" si="56"/>
        <v>0</v>
      </c>
      <c r="Z78" s="101">
        <f t="shared" si="56"/>
        <v>0</v>
      </c>
      <c r="AA78" s="101">
        <f t="shared" si="56"/>
        <v>0</v>
      </c>
      <c r="AB78" s="101">
        <f t="shared" si="56"/>
        <v>0</v>
      </c>
      <c r="AC78" s="101">
        <f t="shared" si="56"/>
        <v>0</v>
      </c>
      <c r="AD78" s="101">
        <f t="shared" si="56"/>
        <v>0</v>
      </c>
      <c r="AE78" s="101">
        <f t="shared" si="56"/>
        <v>0</v>
      </c>
      <c r="AF78" s="101">
        <f t="shared" si="56"/>
        <v>0</v>
      </c>
      <c r="AG78" s="101">
        <f t="shared" si="56"/>
        <v>0</v>
      </c>
      <c r="AH78" s="101">
        <f t="shared" si="56"/>
        <v>0</v>
      </c>
      <c r="AI78" s="101">
        <f t="shared" si="56"/>
        <v>0</v>
      </c>
      <c r="AJ78" s="101">
        <f t="shared" si="56"/>
        <v>0</v>
      </c>
      <c r="AK78" s="101">
        <f t="shared" si="56"/>
        <v>0</v>
      </c>
      <c r="AL78" s="101">
        <f t="shared" si="56"/>
        <v>0</v>
      </c>
      <c r="AM78" s="101">
        <f t="shared" si="56"/>
        <v>0</v>
      </c>
      <c r="AN78" s="101">
        <f t="shared" si="56"/>
        <v>0</v>
      </c>
      <c r="AO78" s="101">
        <f t="shared" si="56"/>
        <v>0</v>
      </c>
      <c r="AP78" s="101">
        <f t="shared" si="56"/>
        <v>0</v>
      </c>
      <c r="AQ78" s="101">
        <f t="shared" si="56"/>
        <v>0</v>
      </c>
      <c r="AR78" s="101">
        <f t="shared" si="56"/>
        <v>0</v>
      </c>
      <c r="AS78" s="101">
        <f t="shared" si="56"/>
        <v>0</v>
      </c>
      <c r="AT78" s="101">
        <f t="shared" si="56"/>
        <v>0</v>
      </c>
      <c r="AU78" s="101">
        <f t="shared" si="56"/>
        <v>0</v>
      </c>
      <c r="AV78" s="101">
        <f t="shared" si="56"/>
        <v>0</v>
      </c>
      <c r="AW78" s="101">
        <f t="shared" si="56"/>
        <v>0</v>
      </c>
      <c r="AX78" s="101">
        <f t="shared" si="56"/>
        <v>0</v>
      </c>
      <c r="AY78" s="101">
        <f t="shared" si="56"/>
        <v>0</v>
      </c>
      <c r="AZ78" s="101">
        <f t="shared" si="56"/>
        <v>0</v>
      </c>
      <c r="BA78" s="101">
        <f t="shared" si="56"/>
        <v>0</v>
      </c>
      <c r="BB78" s="101">
        <f t="shared" si="56"/>
        <v>0</v>
      </c>
      <c r="BC78" s="101">
        <f t="shared" si="56"/>
        <v>0</v>
      </c>
      <c r="BD78" s="101">
        <f t="shared" si="56"/>
        <v>0</v>
      </c>
      <c r="BE78" s="101">
        <f t="shared" si="56"/>
        <v>0</v>
      </c>
      <c r="BF78" s="101">
        <f t="shared" si="56"/>
        <v>0</v>
      </c>
      <c r="BG78" s="101">
        <f t="shared" si="56"/>
        <v>0</v>
      </c>
      <c r="BH78" s="101">
        <f t="shared" si="56"/>
        <v>0</v>
      </c>
      <c r="BI78" s="101">
        <f t="shared" si="56"/>
        <v>0</v>
      </c>
      <c r="BJ78" s="101">
        <f t="shared" si="56"/>
        <v>0</v>
      </c>
      <c r="BK78" s="101">
        <f t="shared" si="56"/>
        <v>0</v>
      </c>
      <c r="BL78" s="101">
        <f t="shared" si="56"/>
        <v>0</v>
      </c>
      <c r="BM78" s="101">
        <f t="shared" si="56"/>
        <v>0</v>
      </c>
      <c r="BN78" s="101">
        <f t="shared" si="56"/>
        <v>0</v>
      </c>
      <c r="BO78" s="101">
        <f t="shared" si="56"/>
        <v>0</v>
      </c>
      <c r="BP78" s="101">
        <f t="shared" si="56"/>
        <v>0</v>
      </c>
      <c r="BQ78" s="101">
        <f t="shared" si="56"/>
        <v>0</v>
      </c>
      <c r="BR78" s="101">
        <f t="shared" si="56"/>
        <v>0</v>
      </c>
      <c r="BS78" s="101">
        <f t="shared" si="56"/>
        <v>0</v>
      </c>
      <c r="BT78" s="101">
        <f t="shared" si="56"/>
        <v>0</v>
      </c>
      <c r="BU78" s="101">
        <f t="shared" si="56"/>
        <v>0</v>
      </c>
      <c r="BV78" s="101">
        <f t="shared" si="56"/>
        <v>0</v>
      </c>
      <c r="BW78" s="101">
        <f t="shared" si="56"/>
        <v>0</v>
      </c>
      <c r="BX78" s="101">
        <f t="shared" ref="BX78:DF78" si="57">SUM(BX69:BX75)</f>
        <v>0</v>
      </c>
      <c r="BY78" s="101">
        <f t="shared" si="57"/>
        <v>0</v>
      </c>
      <c r="BZ78" s="101">
        <f t="shared" si="57"/>
        <v>0</v>
      </c>
      <c r="CA78" s="101">
        <f t="shared" si="57"/>
        <v>0</v>
      </c>
      <c r="CB78" s="101">
        <f t="shared" si="57"/>
        <v>0</v>
      </c>
      <c r="CC78" s="101">
        <f t="shared" si="57"/>
        <v>0</v>
      </c>
      <c r="CD78" s="101">
        <f t="shared" si="57"/>
        <v>0</v>
      </c>
      <c r="CE78" s="101">
        <f t="shared" si="57"/>
        <v>0</v>
      </c>
      <c r="CF78" s="101">
        <f t="shared" si="57"/>
        <v>0</v>
      </c>
      <c r="CG78" s="101">
        <f t="shared" si="57"/>
        <v>0</v>
      </c>
      <c r="CH78" s="101">
        <f t="shared" si="57"/>
        <v>0</v>
      </c>
      <c r="CI78" s="101">
        <f t="shared" si="57"/>
        <v>0</v>
      </c>
      <c r="CJ78" s="101">
        <f t="shared" si="57"/>
        <v>0</v>
      </c>
      <c r="CK78" s="101">
        <f t="shared" si="57"/>
        <v>0</v>
      </c>
      <c r="CL78" s="101">
        <f t="shared" si="57"/>
        <v>0</v>
      </c>
      <c r="CM78" s="101">
        <f t="shared" si="57"/>
        <v>0</v>
      </c>
      <c r="CN78" s="101">
        <f t="shared" si="57"/>
        <v>0</v>
      </c>
      <c r="CO78" s="101">
        <f t="shared" si="57"/>
        <v>0</v>
      </c>
      <c r="CP78" s="101">
        <f t="shared" si="57"/>
        <v>0</v>
      </c>
      <c r="CQ78" s="101">
        <f t="shared" si="57"/>
        <v>0</v>
      </c>
      <c r="CR78" s="101">
        <f t="shared" si="57"/>
        <v>0</v>
      </c>
      <c r="CS78" s="101">
        <f t="shared" si="57"/>
        <v>0</v>
      </c>
      <c r="CT78" s="101">
        <f t="shared" si="57"/>
        <v>0</v>
      </c>
      <c r="CU78" s="101">
        <f t="shared" si="57"/>
        <v>0</v>
      </c>
      <c r="CV78" s="101">
        <f t="shared" si="57"/>
        <v>0</v>
      </c>
      <c r="CW78" s="101">
        <f t="shared" si="57"/>
        <v>0</v>
      </c>
      <c r="CX78" s="101">
        <f t="shared" si="57"/>
        <v>0</v>
      </c>
      <c r="CY78" s="101">
        <f t="shared" si="57"/>
        <v>0</v>
      </c>
      <c r="CZ78" s="101">
        <f t="shared" si="57"/>
        <v>0</v>
      </c>
      <c r="DA78" s="101">
        <f t="shared" si="57"/>
        <v>0</v>
      </c>
      <c r="DB78" s="101">
        <f t="shared" si="57"/>
        <v>0</v>
      </c>
      <c r="DC78" s="101">
        <f t="shared" si="57"/>
        <v>0</v>
      </c>
      <c r="DD78" s="101">
        <f t="shared" si="57"/>
        <v>0</v>
      </c>
      <c r="DE78" s="101">
        <f t="shared" si="57"/>
        <v>0</v>
      </c>
      <c r="DF78" s="101">
        <f t="shared" si="57"/>
        <v>0</v>
      </c>
    </row>
    <row r="79" spans="1:110" ht="14" customHeight="1" x14ac:dyDescent="0.2">
      <c r="A79" s="57"/>
      <c r="B79" s="57"/>
      <c r="C79" s="57"/>
      <c r="D79" s="57"/>
      <c r="E79" s="57"/>
      <c r="F79" s="57"/>
      <c r="G79" s="113">
        <f>F82/10</f>
        <v>0</v>
      </c>
      <c r="H79" s="269">
        <f>10-G79</f>
        <v>10</v>
      </c>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row>
    <row r="80" spans="1:110" x14ac:dyDescent="0.2">
      <c r="A80" s="57"/>
      <c r="B80" s="57"/>
      <c r="C80" s="57"/>
      <c r="D80" s="57"/>
      <c r="E80" s="57"/>
      <c r="F80" s="57"/>
      <c r="G80" s="57"/>
      <c r="H80" s="144"/>
      <c r="I80" s="57"/>
      <c r="J80" s="57"/>
      <c r="K80" s="305">
        <f>K82/10</f>
        <v>0</v>
      </c>
      <c r="L80" s="305">
        <f t="shared" ref="L80:U80" si="58">L82/10</f>
        <v>0</v>
      </c>
      <c r="M80" s="305">
        <f t="shared" si="58"/>
        <v>0</v>
      </c>
      <c r="N80" s="305">
        <f t="shared" si="58"/>
        <v>0</v>
      </c>
      <c r="O80" s="305">
        <f t="shared" si="58"/>
        <v>0</v>
      </c>
      <c r="P80" s="305">
        <f t="shared" si="58"/>
        <v>0</v>
      </c>
      <c r="Q80" s="305">
        <f t="shared" si="58"/>
        <v>0</v>
      </c>
      <c r="R80" s="305">
        <f t="shared" si="58"/>
        <v>0</v>
      </c>
      <c r="S80" s="305">
        <f t="shared" si="58"/>
        <v>0</v>
      </c>
      <c r="T80" s="305">
        <f t="shared" si="58"/>
        <v>0</v>
      </c>
      <c r="U80" s="305">
        <f t="shared" si="58"/>
        <v>0</v>
      </c>
      <c r="V80" s="305">
        <f t="shared" ref="V80:CG80" si="59">V82/10</f>
        <v>0</v>
      </c>
      <c r="W80" s="305">
        <f t="shared" si="59"/>
        <v>0</v>
      </c>
      <c r="X80" s="305">
        <f t="shared" si="59"/>
        <v>0</v>
      </c>
      <c r="Y80" s="305">
        <f t="shared" si="59"/>
        <v>0</v>
      </c>
      <c r="Z80" s="305">
        <f t="shared" si="59"/>
        <v>0</v>
      </c>
      <c r="AA80" s="305">
        <f t="shared" si="59"/>
        <v>0</v>
      </c>
      <c r="AB80" s="305">
        <f t="shared" si="59"/>
        <v>0</v>
      </c>
      <c r="AC80" s="305">
        <f t="shared" si="59"/>
        <v>0</v>
      </c>
      <c r="AD80" s="305">
        <f t="shared" si="59"/>
        <v>0</v>
      </c>
      <c r="AE80" s="305">
        <f t="shared" si="59"/>
        <v>0</v>
      </c>
      <c r="AF80" s="305">
        <f t="shared" si="59"/>
        <v>0</v>
      </c>
      <c r="AG80" s="305">
        <f t="shared" si="59"/>
        <v>0</v>
      </c>
      <c r="AH80" s="305">
        <f t="shared" si="59"/>
        <v>0</v>
      </c>
      <c r="AI80" s="305">
        <f t="shared" si="59"/>
        <v>0</v>
      </c>
      <c r="AJ80" s="305">
        <f t="shared" si="59"/>
        <v>0</v>
      </c>
      <c r="AK80" s="305">
        <f t="shared" si="59"/>
        <v>0</v>
      </c>
      <c r="AL80" s="305">
        <f t="shared" si="59"/>
        <v>0</v>
      </c>
      <c r="AM80" s="305">
        <f t="shared" si="59"/>
        <v>0</v>
      </c>
      <c r="AN80" s="305">
        <f t="shared" si="59"/>
        <v>0</v>
      </c>
      <c r="AO80" s="305">
        <f t="shared" si="59"/>
        <v>0</v>
      </c>
      <c r="AP80" s="305">
        <f t="shared" si="59"/>
        <v>0</v>
      </c>
      <c r="AQ80" s="305">
        <f t="shared" si="59"/>
        <v>0</v>
      </c>
      <c r="AR80" s="305">
        <f t="shared" si="59"/>
        <v>0</v>
      </c>
      <c r="AS80" s="305">
        <f t="shared" si="59"/>
        <v>0</v>
      </c>
      <c r="AT80" s="305">
        <f t="shared" si="59"/>
        <v>0</v>
      </c>
      <c r="AU80" s="305">
        <f t="shared" si="59"/>
        <v>0</v>
      </c>
      <c r="AV80" s="305">
        <f t="shared" si="59"/>
        <v>0</v>
      </c>
      <c r="AW80" s="305">
        <f t="shared" si="59"/>
        <v>0</v>
      </c>
      <c r="AX80" s="305">
        <f t="shared" si="59"/>
        <v>0</v>
      </c>
      <c r="AY80" s="305">
        <f t="shared" si="59"/>
        <v>0</v>
      </c>
      <c r="AZ80" s="305">
        <f t="shared" si="59"/>
        <v>0</v>
      </c>
      <c r="BA80" s="305">
        <f t="shared" si="59"/>
        <v>0</v>
      </c>
      <c r="BB80" s="305">
        <f t="shared" si="59"/>
        <v>0</v>
      </c>
      <c r="BC80" s="305">
        <f t="shared" si="59"/>
        <v>0</v>
      </c>
      <c r="BD80" s="305">
        <f t="shared" si="59"/>
        <v>0</v>
      </c>
      <c r="BE80" s="305">
        <f t="shared" si="59"/>
        <v>0</v>
      </c>
      <c r="BF80" s="305">
        <f t="shared" si="59"/>
        <v>0</v>
      </c>
      <c r="BG80" s="305">
        <f t="shared" si="59"/>
        <v>0</v>
      </c>
      <c r="BH80" s="305">
        <f t="shared" si="59"/>
        <v>0</v>
      </c>
      <c r="BI80" s="305">
        <f t="shared" si="59"/>
        <v>0</v>
      </c>
      <c r="BJ80" s="305">
        <f t="shared" si="59"/>
        <v>0</v>
      </c>
      <c r="BK80" s="305">
        <f t="shared" si="59"/>
        <v>0</v>
      </c>
      <c r="BL80" s="305">
        <f t="shared" si="59"/>
        <v>0</v>
      </c>
      <c r="BM80" s="305">
        <f t="shared" si="59"/>
        <v>0</v>
      </c>
      <c r="BN80" s="305">
        <f t="shared" si="59"/>
        <v>0</v>
      </c>
      <c r="BO80" s="305">
        <f t="shared" si="59"/>
        <v>0</v>
      </c>
      <c r="BP80" s="305">
        <f t="shared" si="59"/>
        <v>0</v>
      </c>
      <c r="BQ80" s="305">
        <f t="shared" si="59"/>
        <v>0</v>
      </c>
      <c r="BR80" s="305">
        <f t="shared" si="59"/>
        <v>0</v>
      </c>
      <c r="BS80" s="305">
        <f t="shared" si="59"/>
        <v>0</v>
      </c>
      <c r="BT80" s="305">
        <f t="shared" si="59"/>
        <v>0</v>
      </c>
      <c r="BU80" s="305">
        <f t="shared" si="59"/>
        <v>0</v>
      </c>
      <c r="BV80" s="305">
        <f t="shared" si="59"/>
        <v>0</v>
      </c>
      <c r="BW80" s="305">
        <f t="shared" si="59"/>
        <v>0</v>
      </c>
      <c r="BX80" s="305">
        <f t="shared" si="59"/>
        <v>0</v>
      </c>
      <c r="BY80" s="305">
        <f t="shared" si="59"/>
        <v>0</v>
      </c>
      <c r="BZ80" s="305">
        <f t="shared" si="59"/>
        <v>0</v>
      </c>
      <c r="CA80" s="305">
        <f t="shared" si="59"/>
        <v>0</v>
      </c>
      <c r="CB80" s="305">
        <f t="shared" si="59"/>
        <v>0</v>
      </c>
      <c r="CC80" s="305">
        <f t="shared" si="59"/>
        <v>0</v>
      </c>
      <c r="CD80" s="305">
        <f t="shared" si="59"/>
        <v>0</v>
      </c>
      <c r="CE80" s="305">
        <f t="shared" si="59"/>
        <v>0</v>
      </c>
      <c r="CF80" s="305">
        <f t="shared" si="59"/>
        <v>0</v>
      </c>
      <c r="CG80" s="305">
        <f t="shared" si="59"/>
        <v>0</v>
      </c>
      <c r="CH80" s="305">
        <f t="shared" ref="CH80:DF80" si="60">CH82/10</f>
        <v>0</v>
      </c>
      <c r="CI80" s="305">
        <f t="shared" si="60"/>
        <v>0</v>
      </c>
      <c r="CJ80" s="305">
        <f t="shared" si="60"/>
        <v>0</v>
      </c>
      <c r="CK80" s="305">
        <f t="shared" si="60"/>
        <v>0</v>
      </c>
      <c r="CL80" s="305">
        <f t="shared" si="60"/>
        <v>0</v>
      </c>
      <c r="CM80" s="305">
        <f t="shared" si="60"/>
        <v>0</v>
      </c>
      <c r="CN80" s="305">
        <f t="shared" si="60"/>
        <v>0</v>
      </c>
      <c r="CO80" s="305">
        <f t="shared" si="60"/>
        <v>0</v>
      </c>
      <c r="CP80" s="305">
        <f t="shared" si="60"/>
        <v>0</v>
      </c>
      <c r="CQ80" s="305">
        <f t="shared" si="60"/>
        <v>0</v>
      </c>
      <c r="CR80" s="305">
        <f t="shared" si="60"/>
        <v>0</v>
      </c>
      <c r="CS80" s="305">
        <f t="shared" si="60"/>
        <v>0</v>
      </c>
      <c r="CT80" s="305">
        <f t="shared" si="60"/>
        <v>0</v>
      </c>
      <c r="CU80" s="305">
        <f t="shared" si="60"/>
        <v>0</v>
      </c>
      <c r="CV80" s="305">
        <f t="shared" si="60"/>
        <v>0</v>
      </c>
      <c r="CW80" s="305">
        <f t="shared" si="60"/>
        <v>0</v>
      </c>
      <c r="CX80" s="305">
        <f t="shared" si="60"/>
        <v>0</v>
      </c>
      <c r="CY80" s="305">
        <f t="shared" si="60"/>
        <v>0</v>
      </c>
      <c r="CZ80" s="305">
        <f t="shared" si="60"/>
        <v>0</v>
      </c>
      <c r="DA80" s="305">
        <f t="shared" si="60"/>
        <v>0</v>
      </c>
      <c r="DB80" s="305">
        <f t="shared" si="60"/>
        <v>0</v>
      </c>
      <c r="DC80" s="305">
        <f t="shared" si="60"/>
        <v>0</v>
      </c>
      <c r="DD80" s="305">
        <f t="shared" si="60"/>
        <v>0</v>
      </c>
      <c r="DE80" s="305">
        <f t="shared" si="60"/>
        <v>0</v>
      </c>
      <c r="DF80" s="305">
        <f t="shared" si="60"/>
        <v>0</v>
      </c>
    </row>
    <row r="82" spans="1:110" ht="23" customHeight="1" x14ac:dyDescent="0.2">
      <c r="F82" s="218">
        <f>I78*100/$F$78</f>
        <v>0</v>
      </c>
      <c r="K82" s="218">
        <f>K78*100/$F$78</f>
        <v>0</v>
      </c>
      <c r="L82" s="218">
        <f t="shared" ref="L82:U82" si="61">L78*100/$F$78</f>
        <v>0</v>
      </c>
      <c r="M82" s="218">
        <f t="shared" si="61"/>
        <v>0</v>
      </c>
      <c r="N82" s="218">
        <f t="shared" si="61"/>
        <v>0</v>
      </c>
      <c r="O82" s="218">
        <f t="shared" si="61"/>
        <v>0</v>
      </c>
      <c r="P82" s="218">
        <f t="shared" si="61"/>
        <v>0</v>
      </c>
      <c r="Q82" s="218">
        <f t="shared" si="61"/>
        <v>0</v>
      </c>
      <c r="R82" s="218">
        <f t="shared" si="61"/>
        <v>0</v>
      </c>
      <c r="S82" s="218">
        <f t="shared" si="61"/>
        <v>0</v>
      </c>
      <c r="T82" s="218">
        <f t="shared" si="61"/>
        <v>0</v>
      </c>
      <c r="U82" s="218">
        <f t="shared" si="61"/>
        <v>0</v>
      </c>
      <c r="V82" s="218">
        <f t="shared" ref="V82:CG82" si="62">V78*100/$F$78</f>
        <v>0</v>
      </c>
      <c r="W82" s="218">
        <f t="shared" si="62"/>
        <v>0</v>
      </c>
      <c r="X82" s="218">
        <f t="shared" si="62"/>
        <v>0</v>
      </c>
      <c r="Y82" s="218">
        <f t="shared" si="62"/>
        <v>0</v>
      </c>
      <c r="Z82" s="218">
        <f t="shared" si="62"/>
        <v>0</v>
      </c>
      <c r="AA82" s="218">
        <f t="shared" si="62"/>
        <v>0</v>
      </c>
      <c r="AB82" s="218">
        <f t="shared" si="62"/>
        <v>0</v>
      </c>
      <c r="AC82" s="218">
        <f t="shared" si="62"/>
        <v>0</v>
      </c>
      <c r="AD82" s="218">
        <f t="shared" si="62"/>
        <v>0</v>
      </c>
      <c r="AE82" s="218">
        <f t="shared" si="62"/>
        <v>0</v>
      </c>
      <c r="AF82" s="218">
        <f t="shared" si="62"/>
        <v>0</v>
      </c>
      <c r="AG82" s="218">
        <f t="shared" si="62"/>
        <v>0</v>
      </c>
      <c r="AH82" s="218">
        <f t="shared" si="62"/>
        <v>0</v>
      </c>
      <c r="AI82" s="218">
        <f t="shared" si="62"/>
        <v>0</v>
      </c>
      <c r="AJ82" s="218">
        <f t="shared" si="62"/>
        <v>0</v>
      </c>
      <c r="AK82" s="218">
        <f t="shared" si="62"/>
        <v>0</v>
      </c>
      <c r="AL82" s="218">
        <f t="shared" si="62"/>
        <v>0</v>
      </c>
      <c r="AM82" s="218">
        <f t="shared" si="62"/>
        <v>0</v>
      </c>
      <c r="AN82" s="218">
        <f t="shared" si="62"/>
        <v>0</v>
      </c>
      <c r="AO82" s="218">
        <f t="shared" si="62"/>
        <v>0</v>
      </c>
      <c r="AP82" s="218">
        <f t="shared" si="62"/>
        <v>0</v>
      </c>
      <c r="AQ82" s="218">
        <f t="shared" si="62"/>
        <v>0</v>
      </c>
      <c r="AR82" s="218">
        <f t="shared" si="62"/>
        <v>0</v>
      </c>
      <c r="AS82" s="218">
        <f t="shared" si="62"/>
        <v>0</v>
      </c>
      <c r="AT82" s="218">
        <f t="shared" si="62"/>
        <v>0</v>
      </c>
      <c r="AU82" s="218">
        <f t="shared" si="62"/>
        <v>0</v>
      </c>
      <c r="AV82" s="218">
        <f t="shared" si="62"/>
        <v>0</v>
      </c>
      <c r="AW82" s="218">
        <f t="shared" si="62"/>
        <v>0</v>
      </c>
      <c r="AX82" s="218">
        <f t="shared" si="62"/>
        <v>0</v>
      </c>
      <c r="AY82" s="218">
        <f t="shared" si="62"/>
        <v>0</v>
      </c>
      <c r="AZ82" s="218">
        <f t="shared" si="62"/>
        <v>0</v>
      </c>
      <c r="BA82" s="218">
        <f t="shared" si="62"/>
        <v>0</v>
      </c>
      <c r="BB82" s="218">
        <f t="shared" si="62"/>
        <v>0</v>
      </c>
      <c r="BC82" s="218">
        <f t="shared" si="62"/>
        <v>0</v>
      </c>
      <c r="BD82" s="218">
        <f t="shared" si="62"/>
        <v>0</v>
      </c>
      <c r="BE82" s="218">
        <f t="shared" si="62"/>
        <v>0</v>
      </c>
      <c r="BF82" s="218">
        <f t="shared" si="62"/>
        <v>0</v>
      </c>
      <c r="BG82" s="218">
        <f t="shared" si="62"/>
        <v>0</v>
      </c>
      <c r="BH82" s="218">
        <f t="shared" si="62"/>
        <v>0</v>
      </c>
      <c r="BI82" s="218">
        <f t="shared" si="62"/>
        <v>0</v>
      </c>
      <c r="BJ82" s="218">
        <f t="shared" si="62"/>
        <v>0</v>
      </c>
      <c r="BK82" s="218">
        <f t="shared" si="62"/>
        <v>0</v>
      </c>
      <c r="BL82" s="218">
        <f t="shared" si="62"/>
        <v>0</v>
      </c>
      <c r="BM82" s="218">
        <f t="shared" si="62"/>
        <v>0</v>
      </c>
      <c r="BN82" s="218">
        <f t="shared" si="62"/>
        <v>0</v>
      </c>
      <c r="BO82" s="218">
        <f t="shared" si="62"/>
        <v>0</v>
      </c>
      <c r="BP82" s="218">
        <f t="shared" si="62"/>
        <v>0</v>
      </c>
      <c r="BQ82" s="218">
        <f t="shared" si="62"/>
        <v>0</v>
      </c>
      <c r="BR82" s="218">
        <f t="shared" si="62"/>
        <v>0</v>
      </c>
      <c r="BS82" s="218">
        <f t="shared" si="62"/>
        <v>0</v>
      </c>
      <c r="BT82" s="218">
        <f t="shared" si="62"/>
        <v>0</v>
      </c>
      <c r="BU82" s="218">
        <f t="shared" si="62"/>
        <v>0</v>
      </c>
      <c r="BV82" s="218">
        <f t="shared" si="62"/>
        <v>0</v>
      </c>
      <c r="BW82" s="218">
        <f t="shared" si="62"/>
        <v>0</v>
      </c>
      <c r="BX82" s="218">
        <f t="shared" si="62"/>
        <v>0</v>
      </c>
      <c r="BY82" s="218">
        <f t="shared" si="62"/>
        <v>0</v>
      </c>
      <c r="BZ82" s="218">
        <f t="shared" si="62"/>
        <v>0</v>
      </c>
      <c r="CA82" s="218">
        <f t="shared" si="62"/>
        <v>0</v>
      </c>
      <c r="CB82" s="218">
        <f t="shared" si="62"/>
        <v>0</v>
      </c>
      <c r="CC82" s="218">
        <f t="shared" si="62"/>
        <v>0</v>
      </c>
      <c r="CD82" s="218">
        <f t="shared" si="62"/>
        <v>0</v>
      </c>
      <c r="CE82" s="218">
        <f t="shared" si="62"/>
        <v>0</v>
      </c>
      <c r="CF82" s="218">
        <f t="shared" si="62"/>
        <v>0</v>
      </c>
      <c r="CG82" s="218">
        <f t="shared" si="62"/>
        <v>0</v>
      </c>
      <c r="CH82" s="218">
        <f t="shared" ref="CH82:DF82" si="63">CH78*100/$F$78</f>
        <v>0</v>
      </c>
      <c r="CI82" s="218">
        <f t="shared" si="63"/>
        <v>0</v>
      </c>
      <c r="CJ82" s="218">
        <f t="shared" si="63"/>
        <v>0</v>
      </c>
      <c r="CK82" s="218">
        <f t="shared" si="63"/>
        <v>0</v>
      </c>
      <c r="CL82" s="218">
        <f t="shared" si="63"/>
        <v>0</v>
      </c>
      <c r="CM82" s="218">
        <f t="shared" si="63"/>
        <v>0</v>
      </c>
      <c r="CN82" s="218">
        <f t="shared" si="63"/>
        <v>0</v>
      </c>
      <c r="CO82" s="218">
        <f t="shared" si="63"/>
        <v>0</v>
      </c>
      <c r="CP82" s="218">
        <f t="shared" si="63"/>
        <v>0</v>
      </c>
      <c r="CQ82" s="218">
        <f t="shared" si="63"/>
        <v>0</v>
      </c>
      <c r="CR82" s="218">
        <f t="shared" si="63"/>
        <v>0</v>
      </c>
      <c r="CS82" s="218">
        <f t="shared" si="63"/>
        <v>0</v>
      </c>
      <c r="CT82" s="218">
        <f t="shared" si="63"/>
        <v>0</v>
      </c>
      <c r="CU82" s="218">
        <f t="shared" si="63"/>
        <v>0</v>
      </c>
      <c r="CV82" s="218">
        <f t="shared" si="63"/>
        <v>0</v>
      </c>
      <c r="CW82" s="218">
        <f t="shared" si="63"/>
        <v>0</v>
      </c>
      <c r="CX82" s="218">
        <f t="shared" si="63"/>
        <v>0</v>
      </c>
      <c r="CY82" s="218">
        <f t="shared" si="63"/>
        <v>0</v>
      </c>
      <c r="CZ82" s="218">
        <f t="shared" si="63"/>
        <v>0</v>
      </c>
      <c r="DA82" s="218">
        <f t="shared" si="63"/>
        <v>0</v>
      </c>
      <c r="DB82" s="218">
        <f t="shared" si="63"/>
        <v>0</v>
      </c>
      <c r="DC82" s="218">
        <f t="shared" si="63"/>
        <v>0</v>
      </c>
      <c r="DD82" s="218">
        <f t="shared" si="63"/>
        <v>0</v>
      </c>
      <c r="DE82" s="218">
        <f t="shared" si="63"/>
        <v>0</v>
      </c>
      <c r="DF82" s="218">
        <f t="shared" si="63"/>
        <v>0</v>
      </c>
    </row>
    <row r="83" spans="1:110" ht="129" customHeight="1" x14ac:dyDescent="0.2">
      <c r="A83" s="57"/>
      <c r="B83" s="57"/>
      <c r="C83" s="57"/>
      <c r="D83" s="57"/>
      <c r="E83" s="397" t="s">
        <v>292</v>
      </c>
      <c r="F83" s="136">
        <f>F69+F71+F75</f>
        <v>800</v>
      </c>
      <c r="G83" s="137">
        <f>G84/10</f>
        <v>0</v>
      </c>
      <c r="H83" s="137">
        <f>10-G83</f>
        <v>10</v>
      </c>
      <c r="I83" s="136">
        <f>I69+I71+I75</f>
        <v>0</v>
      </c>
      <c r="J83" s="144"/>
      <c r="S83" s="85"/>
      <c r="T83" s="85"/>
      <c r="AC83" s="85"/>
      <c r="AD83" s="85"/>
      <c r="AM83" s="85"/>
      <c r="AN83" s="85"/>
      <c r="AW83" s="85"/>
      <c r="AX83" s="85"/>
      <c r="BG83" s="85"/>
      <c r="BH83" s="85"/>
      <c r="BQ83" s="85"/>
      <c r="BR83" s="85"/>
      <c r="CA83" s="85"/>
      <c r="CB83" s="85"/>
      <c r="CK83" s="85"/>
      <c r="CL83" s="85"/>
      <c r="CU83" s="85"/>
      <c r="CV83" s="85"/>
      <c r="DE83" s="85"/>
      <c r="DF83" s="85"/>
    </row>
    <row r="84" spans="1:110" ht="18" customHeight="1" x14ac:dyDescent="0.2">
      <c r="A84" s="57"/>
      <c r="B84" s="57"/>
      <c r="C84" s="57"/>
      <c r="D84" s="57"/>
      <c r="E84" s="57"/>
      <c r="F84" s="137"/>
      <c r="G84" s="136">
        <f>I83*100/F83</f>
        <v>0</v>
      </c>
      <c r="H84" s="136"/>
      <c r="I84" s="137"/>
      <c r="J84" s="144"/>
      <c r="S84" s="85"/>
      <c r="T84" s="85"/>
      <c r="AC84" s="85"/>
      <c r="AD84" s="85"/>
      <c r="AM84" s="85"/>
      <c r="AN84" s="85"/>
      <c r="AW84" s="85"/>
      <c r="AX84" s="85"/>
      <c r="BG84" s="85"/>
      <c r="BH84" s="85"/>
      <c r="BQ84" s="85"/>
      <c r="BR84" s="85"/>
      <c r="CA84" s="85"/>
      <c r="CB84" s="85"/>
      <c r="CK84" s="85"/>
      <c r="CL84" s="85"/>
      <c r="CU84" s="85"/>
      <c r="CV84" s="85"/>
      <c r="DE84" s="85"/>
      <c r="DF84" s="85"/>
    </row>
    <row r="85" spans="1:110" ht="144" customHeight="1" x14ac:dyDescent="0.2">
      <c r="A85" s="57"/>
      <c r="B85" s="57"/>
      <c r="C85" s="57"/>
      <c r="D85" s="57"/>
      <c r="E85" s="399" t="s">
        <v>293</v>
      </c>
      <c r="F85" s="136">
        <f>F72+F73+F74+F70</f>
        <v>600</v>
      </c>
      <c r="G85" s="137">
        <f>G86/10</f>
        <v>0</v>
      </c>
      <c r="H85" s="137">
        <f>10-G85</f>
        <v>10</v>
      </c>
      <c r="I85" s="136">
        <f>I72+I73+I74+I70</f>
        <v>0</v>
      </c>
      <c r="J85" s="144"/>
      <c r="S85" s="85"/>
      <c r="T85" s="85"/>
      <c r="AC85" s="85"/>
      <c r="AD85" s="85"/>
      <c r="AM85" s="85"/>
      <c r="AN85" s="85"/>
      <c r="AW85" s="85"/>
      <c r="AX85" s="85"/>
      <c r="BG85" s="85"/>
      <c r="BH85" s="85"/>
      <c r="BQ85" s="85"/>
      <c r="BR85" s="85"/>
      <c r="CA85" s="85"/>
      <c r="CB85" s="85"/>
      <c r="CK85" s="85"/>
      <c r="CL85" s="85"/>
      <c r="CU85" s="85"/>
      <c r="CV85" s="85"/>
      <c r="DE85" s="85"/>
      <c r="DF85" s="85"/>
    </row>
    <row r="86" spans="1:110" ht="13" customHeight="1" x14ac:dyDescent="0.2">
      <c r="A86" s="57"/>
      <c r="B86" s="57"/>
      <c r="C86" s="57"/>
      <c r="D86" s="57"/>
      <c r="E86" s="57"/>
      <c r="F86" s="137"/>
      <c r="G86" s="136">
        <f>I85*100/F85</f>
        <v>0</v>
      </c>
      <c r="H86" s="136"/>
      <c r="I86" s="137"/>
      <c r="J86" s="144"/>
      <c r="S86" s="85"/>
      <c r="T86" s="85"/>
      <c r="AC86" s="85"/>
      <c r="AD86" s="85"/>
      <c r="AM86" s="85"/>
      <c r="AN86" s="85"/>
      <c r="AW86" s="85"/>
      <c r="AX86" s="85"/>
      <c r="BG86" s="85"/>
      <c r="BH86" s="85"/>
      <c r="BQ86" s="85"/>
      <c r="BR86" s="85"/>
      <c r="CA86" s="85"/>
      <c r="CB86" s="85"/>
      <c r="CK86" s="85"/>
      <c r="CL86" s="85"/>
      <c r="CU86" s="85"/>
      <c r="CV86" s="85"/>
      <c r="DE86" s="85"/>
      <c r="DF86" s="85"/>
    </row>
    <row r="87" spans="1:110" hidden="1" x14ac:dyDescent="0.2">
      <c r="C87" s="59" t="s">
        <v>78</v>
      </c>
      <c r="F87" s="138" t="s">
        <v>78</v>
      </c>
      <c r="G87" s="138"/>
      <c r="H87" s="138"/>
      <c r="I87" s="138"/>
      <c r="J87" s="145"/>
      <c r="S87" s="85"/>
      <c r="T87" s="85"/>
      <c r="AC87" s="85"/>
      <c r="AD87" s="85"/>
      <c r="AM87" s="85"/>
      <c r="AN87" s="85"/>
      <c r="AW87" s="85"/>
      <c r="AX87" s="85"/>
      <c r="BG87" s="85"/>
      <c r="BH87" s="85"/>
      <c r="BQ87" s="85"/>
      <c r="BR87" s="85"/>
      <c r="CA87" s="85"/>
      <c r="CB87" s="85"/>
      <c r="CK87" s="85"/>
      <c r="CL87" s="85"/>
      <c r="CU87" s="85"/>
      <c r="CV87" s="85"/>
      <c r="DE87" s="85"/>
      <c r="DF87" s="85"/>
    </row>
    <row r="88" spans="1:110" hidden="1" x14ac:dyDescent="0.2">
      <c r="C88" s="59" t="s">
        <v>173</v>
      </c>
      <c r="F88" s="139" t="s">
        <v>182</v>
      </c>
      <c r="G88" s="140">
        <v>3</v>
      </c>
      <c r="H88" s="138"/>
      <c r="I88" s="138"/>
      <c r="J88" s="145"/>
      <c r="S88" s="85"/>
      <c r="T88" s="85"/>
      <c r="AC88" s="85"/>
      <c r="AD88" s="85"/>
      <c r="AM88" s="85"/>
      <c r="AN88" s="85"/>
      <c r="AW88" s="85"/>
      <c r="AX88" s="85"/>
      <c r="BG88" s="85"/>
      <c r="BH88" s="85"/>
      <c r="BQ88" s="85"/>
      <c r="BR88" s="85"/>
      <c r="CA88" s="85"/>
      <c r="CB88" s="85"/>
      <c r="CK88" s="85"/>
      <c r="CL88" s="85"/>
      <c r="CU88" s="85"/>
      <c r="CV88" s="85"/>
      <c r="DE88" s="85"/>
      <c r="DF88" s="85"/>
    </row>
    <row r="89" spans="1:110" hidden="1" x14ac:dyDescent="0.2">
      <c r="C89" s="59" t="s">
        <v>174</v>
      </c>
      <c r="F89" s="139" t="s">
        <v>183</v>
      </c>
      <c r="G89" s="140">
        <v>2</v>
      </c>
      <c r="H89" s="138"/>
      <c r="I89" s="138"/>
      <c r="J89" s="145"/>
      <c r="S89" s="85"/>
      <c r="T89" s="85"/>
      <c r="AC89" s="85"/>
      <c r="AD89" s="85"/>
      <c r="AM89" s="85"/>
      <c r="AN89" s="85"/>
      <c r="AW89" s="85"/>
      <c r="AX89" s="85"/>
      <c r="BG89" s="85"/>
      <c r="BH89" s="85"/>
      <c r="BQ89" s="85"/>
      <c r="BR89" s="85"/>
      <c r="CA89" s="85"/>
      <c r="CB89" s="85"/>
      <c r="CK89" s="85"/>
      <c r="CL89" s="85"/>
      <c r="CU89" s="85"/>
      <c r="CV89" s="85"/>
      <c r="DE89" s="85"/>
      <c r="DF89" s="85"/>
    </row>
    <row r="90" spans="1:110" ht="32" hidden="1" x14ac:dyDescent="0.2">
      <c r="C90" s="59" t="s">
        <v>175</v>
      </c>
      <c r="F90" s="139" t="s">
        <v>178</v>
      </c>
      <c r="G90" s="140">
        <v>1</v>
      </c>
      <c r="H90" s="138"/>
      <c r="I90" s="138"/>
      <c r="J90" s="145"/>
      <c r="S90" s="85"/>
      <c r="T90" s="85"/>
      <c r="AC90" s="85"/>
      <c r="AD90" s="85"/>
      <c r="AM90" s="85"/>
      <c r="AN90" s="85"/>
      <c r="AW90" s="85"/>
      <c r="AX90" s="85"/>
      <c r="BG90" s="85"/>
      <c r="BH90" s="85"/>
      <c r="BQ90" s="85"/>
      <c r="BR90" s="85"/>
      <c r="CA90" s="85"/>
      <c r="CB90" s="85"/>
      <c r="CK90" s="85"/>
      <c r="CL90" s="85"/>
      <c r="CU90" s="85"/>
      <c r="CV90" s="85"/>
      <c r="DE90" s="85"/>
      <c r="DF90" s="85"/>
    </row>
    <row r="91" spans="1:110" ht="32" hidden="1" x14ac:dyDescent="0.2">
      <c r="C91" s="59" t="s">
        <v>176</v>
      </c>
      <c r="F91" s="139" t="s">
        <v>179</v>
      </c>
      <c r="G91" s="140">
        <v>0.5</v>
      </c>
      <c r="H91" s="138"/>
      <c r="I91" s="138"/>
      <c r="J91" s="145"/>
      <c r="S91" s="85"/>
      <c r="T91" s="85"/>
      <c r="AC91" s="85"/>
      <c r="AD91" s="85"/>
      <c r="AM91" s="85"/>
      <c r="AN91" s="85"/>
      <c r="AW91" s="85"/>
      <c r="AX91" s="85"/>
      <c r="BG91" s="85"/>
      <c r="BH91" s="85"/>
      <c r="BQ91" s="85"/>
      <c r="BR91" s="85"/>
      <c r="CA91" s="85"/>
      <c r="CB91" s="85"/>
      <c r="CK91" s="85"/>
      <c r="CL91" s="85"/>
      <c r="CU91" s="85"/>
      <c r="CV91" s="85"/>
      <c r="DE91" s="85"/>
      <c r="DF91" s="85"/>
    </row>
    <row r="92" spans="1:110" hidden="1" x14ac:dyDescent="0.2">
      <c r="C92" s="59" t="s">
        <v>177</v>
      </c>
      <c r="F92" s="139" t="s">
        <v>180</v>
      </c>
      <c r="G92" s="140">
        <v>0.25</v>
      </c>
      <c r="H92" s="138"/>
      <c r="I92" s="138"/>
      <c r="J92" s="145"/>
      <c r="S92" s="85"/>
      <c r="T92" s="85"/>
      <c r="AC92" s="85"/>
      <c r="AD92" s="85"/>
      <c r="AM92" s="85"/>
      <c r="AN92" s="85"/>
      <c r="AW92" s="85"/>
      <c r="AX92" s="85"/>
      <c r="BG92" s="85"/>
      <c r="BH92" s="85"/>
      <c r="BQ92" s="85"/>
      <c r="BR92" s="85"/>
      <c r="CA92" s="85"/>
      <c r="CB92" s="85"/>
      <c r="CK92" s="85"/>
      <c r="CL92" s="85"/>
      <c r="CU92" s="85"/>
      <c r="CV92" s="85"/>
      <c r="DE92" s="85"/>
      <c r="DF92" s="85"/>
    </row>
    <row r="93" spans="1:110" hidden="1" x14ac:dyDescent="0.2">
      <c r="F93" s="139" t="s">
        <v>181</v>
      </c>
      <c r="G93" s="140">
        <v>0</v>
      </c>
      <c r="H93" s="138"/>
      <c r="I93" s="138"/>
      <c r="J93" s="145"/>
      <c r="S93" s="85"/>
      <c r="T93" s="85"/>
      <c r="AC93" s="85"/>
      <c r="AD93" s="85"/>
      <c r="AM93" s="85"/>
      <c r="AN93" s="85"/>
      <c r="AW93" s="85"/>
      <c r="AX93" s="85"/>
      <c r="BG93" s="85"/>
      <c r="BH93" s="85"/>
      <c r="BQ93" s="85"/>
      <c r="BR93" s="85"/>
      <c r="CA93" s="85"/>
      <c r="CB93" s="85"/>
      <c r="CK93" s="85"/>
      <c r="CL93" s="85"/>
      <c r="CU93" s="85"/>
      <c r="CV93" s="85"/>
      <c r="DE93" s="85"/>
      <c r="DF93" s="85"/>
    </row>
    <row r="94" spans="1:110" ht="144" customHeight="1" x14ac:dyDescent="0.2">
      <c r="A94" s="57"/>
      <c r="B94" s="57"/>
      <c r="C94" s="57"/>
      <c r="D94" s="57"/>
      <c r="E94" s="134" t="s">
        <v>297</v>
      </c>
      <c r="F94" s="136">
        <f>F78</f>
        <v>1400</v>
      </c>
      <c r="G94" s="137">
        <f>G95/10</f>
        <v>0</v>
      </c>
      <c r="H94" s="137">
        <f>10-G94</f>
        <v>10</v>
      </c>
      <c r="I94" s="136">
        <f>I78</f>
        <v>0</v>
      </c>
      <c r="J94" s="144"/>
      <c r="S94" s="85"/>
      <c r="T94" s="85"/>
      <c r="AC94" s="85"/>
      <c r="AD94" s="85"/>
      <c r="AM94" s="85"/>
      <c r="AN94" s="85"/>
      <c r="AW94" s="85"/>
      <c r="AX94" s="85"/>
      <c r="BG94" s="85"/>
      <c r="BH94" s="85"/>
      <c r="BQ94" s="85"/>
      <c r="BR94" s="85"/>
      <c r="CA94" s="85"/>
      <c r="CB94" s="85"/>
      <c r="CK94" s="85"/>
      <c r="CL94" s="85"/>
      <c r="CU94" s="85"/>
      <c r="CV94" s="85"/>
      <c r="DE94" s="85"/>
      <c r="DF94" s="85"/>
    </row>
    <row r="95" spans="1:110" x14ac:dyDescent="0.2">
      <c r="G95" s="590">
        <f>I94*100/F94</f>
        <v>0</v>
      </c>
      <c r="H95" s="586"/>
    </row>
    <row r="106" spans="2:4" ht="32" hidden="1" x14ac:dyDescent="0.2">
      <c r="B106" s="191" t="s">
        <v>78</v>
      </c>
      <c r="C106" s="191">
        <v>0</v>
      </c>
      <c r="D106" s="191"/>
    </row>
    <row r="107" spans="2:4" ht="32" hidden="1" x14ac:dyDescent="0.2">
      <c r="B107" s="191" t="s">
        <v>767</v>
      </c>
      <c r="C107" s="191">
        <v>25</v>
      </c>
      <c r="D107" s="191"/>
    </row>
    <row r="108" spans="2:4" ht="32" hidden="1" x14ac:dyDescent="0.2">
      <c r="B108" s="191" t="s">
        <v>768</v>
      </c>
      <c r="C108" s="191">
        <v>15</v>
      </c>
      <c r="D108" s="191"/>
    </row>
    <row r="109" spans="2:4" hidden="1" x14ac:dyDescent="0.2">
      <c r="B109" s="191" t="s">
        <v>769</v>
      </c>
      <c r="C109" s="191">
        <v>10</v>
      </c>
      <c r="D109" s="191"/>
    </row>
    <row r="110" spans="2:4" hidden="1" x14ac:dyDescent="0.2">
      <c r="B110" s="191" t="s">
        <v>770</v>
      </c>
      <c r="C110" s="191">
        <v>5</v>
      </c>
      <c r="D110" s="191"/>
    </row>
    <row r="111" spans="2:4" hidden="1" x14ac:dyDescent="0.2">
      <c r="B111" s="191" t="s">
        <v>285</v>
      </c>
      <c r="C111" s="191">
        <v>0</v>
      </c>
      <c r="D111" s="191"/>
    </row>
    <row r="112" spans="2:4" ht="48" hidden="1" x14ac:dyDescent="0.2">
      <c r="B112" s="191" t="s">
        <v>318</v>
      </c>
      <c r="C112" s="191">
        <v>0</v>
      </c>
      <c r="D112" s="191"/>
    </row>
    <row r="113" spans="2:3" hidden="1" x14ac:dyDescent="0.2">
      <c r="B113" s="191" t="s">
        <v>238</v>
      </c>
      <c r="C113" s="191"/>
    </row>
    <row r="114" spans="2:3" hidden="1" x14ac:dyDescent="0.2">
      <c r="B114" s="191" t="s">
        <v>239</v>
      </c>
      <c r="C114" s="191"/>
    </row>
    <row r="115" spans="2:3" ht="32" hidden="1" x14ac:dyDescent="0.2">
      <c r="B115" s="191" t="s">
        <v>78</v>
      </c>
      <c r="C115" s="192"/>
    </row>
  </sheetData>
  <sheetProtection password="EFA2" sheet="1" objects="1" scenarios="1"/>
  <dataConsolidate function="product"/>
  <mergeCells count="102">
    <mergeCell ref="C61:E61"/>
    <mergeCell ref="C27:E27"/>
    <mergeCell ref="C2:E2"/>
    <mergeCell ref="C4:E4"/>
    <mergeCell ref="C6:E6"/>
    <mergeCell ref="B8:F8"/>
    <mergeCell ref="C48:E48"/>
    <mergeCell ref="C32:E32"/>
    <mergeCell ref="C16:E16"/>
    <mergeCell ref="C17:E17"/>
    <mergeCell ref="C20:E20"/>
    <mergeCell ref="F21:F22"/>
    <mergeCell ref="B15:F15"/>
    <mergeCell ref="D7:E7"/>
    <mergeCell ref="C14:E14"/>
    <mergeCell ref="C18:E18"/>
    <mergeCell ref="C10:D12"/>
    <mergeCell ref="C21:E22"/>
    <mergeCell ref="C45:E45"/>
    <mergeCell ref="C39:F39"/>
    <mergeCell ref="C35:F35"/>
    <mergeCell ref="C60:E60"/>
    <mergeCell ref="C47:E47"/>
    <mergeCell ref="C46:E46"/>
    <mergeCell ref="C44:E44"/>
    <mergeCell ref="C56:E56"/>
    <mergeCell ref="D51:E51"/>
    <mergeCell ref="CW25:DF25"/>
    <mergeCell ref="U6:AD6"/>
    <mergeCell ref="AE6:AN6"/>
    <mergeCell ref="AO6:AX6"/>
    <mergeCell ref="AY6:BH6"/>
    <mergeCell ref="BI6:BR6"/>
    <mergeCell ref="BS6:CB6"/>
    <mergeCell ref="CC6:CL6"/>
    <mergeCell ref="K6:T6"/>
    <mergeCell ref="K25:T25"/>
    <mergeCell ref="C53:F53"/>
    <mergeCell ref="C67:G67"/>
    <mergeCell ref="B68:C68"/>
    <mergeCell ref="C28:E28"/>
    <mergeCell ref="C24:E24"/>
    <mergeCell ref="C65:E65"/>
    <mergeCell ref="C43:E43"/>
    <mergeCell ref="C30:F30"/>
    <mergeCell ref="C31:F31"/>
    <mergeCell ref="C33:F33"/>
    <mergeCell ref="C41:E41"/>
    <mergeCell ref="C36:E36"/>
    <mergeCell ref="C38:E38"/>
    <mergeCell ref="C40:E40"/>
    <mergeCell ref="C37:F37"/>
    <mergeCell ref="C34:E34"/>
    <mergeCell ref="C59:E59"/>
    <mergeCell ref="C54:E54"/>
    <mergeCell ref="C55:E55"/>
    <mergeCell ref="C58:E58"/>
    <mergeCell ref="C49:E49"/>
    <mergeCell ref="C50:E50"/>
    <mergeCell ref="C26:E26"/>
    <mergeCell ref="C52:E52"/>
    <mergeCell ref="C62:E62"/>
    <mergeCell ref="K68:T68"/>
    <mergeCell ref="CM35:CV35"/>
    <mergeCell ref="CW35:DF35"/>
    <mergeCell ref="U50:AD50"/>
    <mergeCell ref="AE50:AN50"/>
    <mergeCell ref="AO50:AX50"/>
    <mergeCell ref="AY50:BH50"/>
    <mergeCell ref="BI50:BR50"/>
    <mergeCell ref="BS50:CB50"/>
    <mergeCell ref="CC50:CL50"/>
    <mergeCell ref="CM50:CV50"/>
    <mergeCell ref="CW50:DF50"/>
    <mergeCell ref="U35:AD35"/>
    <mergeCell ref="AE35:AN35"/>
    <mergeCell ref="AO35:AX35"/>
    <mergeCell ref="AY35:BH35"/>
    <mergeCell ref="BI35:BR35"/>
    <mergeCell ref="BS35:CB35"/>
    <mergeCell ref="K35:T35"/>
    <mergeCell ref="BS68:CB68"/>
    <mergeCell ref="CC68:CL68"/>
    <mergeCell ref="K50:T50"/>
    <mergeCell ref="CM68:CV68"/>
    <mergeCell ref="CW68:DF68"/>
    <mergeCell ref="U68:AD68"/>
    <mergeCell ref="AE68:AN68"/>
    <mergeCell ref="AO68:AX68"/>
    <mergeCell ref="AY68:BH68"/>
    <mergeCell ref="BI68:BR68"/>
    <mergeCell ref="CC35:CL35"/>
    <mergeCell ref="CM6:CV6"/>
    <mergeCell ref="CW6:DF6"/>
    <mergeCell ref="U25:AD25"/>
    <mergeCell ref="AE25:AN25"/>
    <mergeCell ref="AO25:AX25"/>
    <mergeCell ref="AY25:BH25"/>
    <mergeCell ref="BI25:BR25"/>
    <mergeCell ref="BS25:CB25"/>
    <mergeCell ref="CC25:CL25"/>
    <mergeCell ref="CM25:CV25"/>
  </mergeCells>
  <phoneticPr fontId="4" type="noConversion"/>
  <conditionalFormatting sqref="K1:DF1048576">
    <cfRule type="expression" dxfId="328" priority="1">
      <formula>$I$1="Select here"</formula>
    </cfRule>
  </conditionalFormatting>
  <conditionalFormatting sqref="L4:DF4 K1:K1048576 L65:DF65">
    <cfRule type="expression" dxfId="327" priority="101">
      <formula>$I$1&lt;1</formula>
    </cfRule>
  </conditionalFormatting>
  <conditionalFormatting sqref="L1:L1048576">
    <cfRule type="expression" dxfId="326" priority="100">
      <formula>$I$1&lt;2</formula>
    </cfRule>
  </conditionalFormatting>
  <conditionalFormatting sqref="M1:M1048576">
    <cfRule type="expression" dxfId="325" priority="99">
      <formula>$I$1&lt;3</formula>
    </cfRule>
  </conditionalFormatting>
  <conditionalFormatting sqref="N1:N1048576 O65:DF65">
    <cfRule type="expression" dxfId="324" priority="98">
      <formula>$I$1&lt;4</formula>
    </cfRule>
  </conditionalFormatting>
  <conditionalFormatting sqref="O1:O1048576">
    <cfRule type="expression" dxfId="323" priority="97">
      <formula>$I$1&lt;5</formula>
    </cfRule>
  </conditionalFormatting>
  <conditionalFormatting sqref="P1:P1048576">
    <cfRule type="expression" dxfId="322" priority="96">
      <formula>$I$1&lt;6</formula>
    </cfRule>
  </conditionalFormatting>
  <conditionalFormatting sqref="Q1:Q1048576">
    <cfRule type="expression" dxfId="321" priority="95">
      <formula>$I$1&lt;7</formula>
    </cfRule>
  </conditionalFormatting>
  <conditionalFormatting sqref="R1:R1048576">
    <cfRule type="expression" dxfId="320" priority="94">
      <formula>$I$1&lt;8</formula>
    </cfRule>
  </conditionalFormatting>
  <conditionalFormatting sqref="S1:S1048576">
    <cfRule type="expression" dxfId="319" priority="93">
      <formula>$I$1&lt;9</formula>
    </cfRule>
  </conditionalFormatting>
  <conditionalFormatting sqref="T1:T1048576">
    <cfRule type="expression" dxfId="318" priority="92">
      <formula>$I$1&lt;10</formula>
    </cfRule>
  </conditionalFormatting>
  <conditionalFormatting sqref="U1:U1048576">
    <cfRule type="expression" dxfId="317" priority="91">
      <formula>$I$1&lt;11</formula>
    </cfRule>
  </conditionalFormatting>
  <conditionalFormatting sqref="V1:V1048576">
    <cfRule type="expression" dxfId="316" priority="90">
      <formula>$I$1&lt;12</formula>
    </cfRule>
  </conditionalFormatting>
  <conditionalFormatting sqref="W1:W1048576">
    <cfRule type="expression" dxfId="315" priority="89">
      <formula>$I$1&lt;13</formula>
    </cfRule>
  </conditionalFormatting>
  <conditionalFormatting sqref="X1:X1048576">
    <cfRule type="expression" dxfId="314" priority="88">
      <formula>$I$1&lt;14</formula>
    </cfRule>
  </conditionalFormatting>
  <conditionalFormatting sqref="Y1:Y1048576">
    <cfRule type="expression" dxfId="313" priority="87">
      <formula>$I$1&lt;15</formula>
    </cfRule>
  </conditionalFormatting>
  <conditionalFormatting sqref="Z1:Z1048576">
    <cfRule type="expression" dxfId="312" priority="86">
      <formula>$I$1&lt;16</formula>
    </cfRule>
  </conditionalFormatting>
  <conditionalFormatting sqref="AA1:AA1048576">
    <cfRule type="expression" dxfId="311" priority="85">
      <formula>$I$1&lt;17</formula>
    </cfRule>
  </conditionalFormatting>
  <conditionalFormatting sqref="AB1:AB1048576">
    <cfRule type="expression" dxfId="310" priority="84">
      <formula>$I$1&lt;18</formula>
    </cfRule>
  </conditionalFormatting>
  <conditionalFormatting sqref="AC1:AC1048576">
    <cfRule type="expression" dxfId="309" priority="83">
      <formula>$I$1&lt;19</formula>
    </cfRule>
  </conditionalFormatting>
  <conditionalFormatting sqref="AD1:AD1048576">
    <cfRule type="expression" dxfId="308" priority="82">
      <formula>$I$1&lt;20</formula>
    </cfRule>
  </conditionalFormatting>
  <conditionalFormatting sqref="AE1:AE1048576">
    <cfRule type="expression" dxfId="307" priority="81">
      <formula>$I$1&lt;21</formula>
    </cfRule>
  </conditionalFormatting>
  <conditionalFormatting sqref="AF1:AF1048576">
    <cfRule type="expression" dxfId="306" priority="80">
      <formula>$I$1&lt;22</formula>
    </cfRule>
  </conditionalFormatting>
  <conditionalFormatting sqref="AG1:AG1048576">
    <cfRule type="expression" dxfId="305" priority="79">
      <formula>$I$1&lt;23</formula>
    </cfRule>
  </conditionalFormatting>
  <conditionalFormatting sqref="AH1:AH1048576">
    <cfRule type="expression" dxfId="304" priority="78">
      <formula>$I$1&lt;24</formula>
    </cfRule>
  </conditionalFormatting>
  <conditionalFormatting sqref="AI1:AI1048576">
    <cfRule type="expression" dxfId="303" priority="77">
      <formula>$I$1&lt;25</formula>
    </cfRule>
  </conditionalFormatting>
  <conditionalFormatting sqref="AJ1:AJ1048576">
    <cfRule type="expression" dxfId="302" priority="76">
      <formula>$I$1&lt;26</formula>
    </cfRule>
  </conditionalFormatting>
  <conditionalFormatting sqref="AK1:AK1048576">
    <cfRule type="expression" dxfId="301" priority="75">
      <formula>$I$1&lt;27</formula>
    </cfRule>
  </conditionalFormatting>
  <conditionalFormatting sqref="AL1:AL1048576">
    <cfRule type="expression" dxfId="300" priority="74">
      <formula>$I$1&lt;28</formula>
    </cfRule>
  </conditionalFormatting>
  <conditionalFormatting sqref="AM1:AM1048576">
    <cfRule type="expression" dxfId="299" priority="73">
      <formula>$I$1&lt;29</formula>
    </cfRule>
  </conditionalFormatting>
  <conditionalFormatting sqref="AN1:AN1048576">
    <cfRule type="expression" dxfId="298" priority="72">
      <formula>$I$1&lt;30</formula>
    </cfRule>
  </conditionalFormatting>
  <conditionalFormatting sqref="AO1:AO1048576">
    <cfRule type="expression" dxfId="297" priority="71">
      <formula>$I$1&lt;31</formula>
    </cfRule>
  </conditionalFormatting>
  <conditionalFormatting sqref="AP1:AP1048576">
    <cfRule type="expression" dxfId="296" priority="70">
      <formula>$I$1&lt;32</formula>
    </cfRule>
  </conditionalFormatting>
  <conditionalFormatting sqref="AQ1:AQ1048576">
    <cfRule type="expression" dxfId="295" priority="69">
      <formula>$I$1&lt;33</formula>
    </cfRule>
  </conditionalFormatting>
  <conditionalFormatting sqref="AR1:AR1048576">
    <cfRule type="expression" dxfId="294" priority="68">
      <formula>$I$1&lt;34</formula>
    </cfRule>
  </conditionalFormatting>
  <conditionalFormatting sqref="AS1:AS1048576">
    <cfRule type="expression" dxfId="293" priority="67">
      <formula>$I$1&lt;35</formula>
    </cfRule>
  </conditionalFormatting>
  <conditionalFormatting sqref="AT1:AT1048576">
    <cfRule type="expression" dxfId="292" priority="66">
      <formula>$I$1&lt;36</formula>
    </cfRule>
  </conditionalFormatting>
  <conditionalFormatting sqref="AU1:AU1048576">
    <cfRule type="expression" dxfId="291" priority="65">
      <formula>$I$1&lt;37</formula>
    </cfRule>
  </conditionalFormatting>
  <conditionalFormatting sqref="AV1:AV1048576">
    <cfRule type="expression" dxfId="290" priority="64">
      <formula>$I$1&lt;38</formula>
    </cfRule>
  </conditionalFormatting>
  <conditionalFormatting sqref="AW1:AW1048576">
    <cfRule type="expression" dxfId="289" priority="63">
      <formula>$I$1&lt;39</formula>
    </cfRule>
  </conditionalFormatting>
  <conditionalFormatting sqref="AX1:AX1048576">
    <cfRule type="expression" dxfId="288" priority="62">
      <formula>$I$1&lt;40</formula>
    </cfRule>
  </conditionalFormatting>
  <conditionalFormatting sqref="AY1:AY1048576">
    <cfRule type="expression" dxfId="287" priority="61">
      <formula>$I$1&lt;41</formula>
    </cfRule>
  </conditionalFormatting>
  <conditionalFormatting sqref="AZ1:AZ1048576">
    <cfRule type="expression" dxfId="286" priority="60">
      <formula>$I$1&lt;42</formula>
    </cfRule>
  </conditionalFormatting>
  <conditionalFormatting sqref="BA1:BA1048576">
    <cfRule type="expression" dxfId="285" priority="59">
      <formula>$I$1&lt;43</formula>
    </cfRule>
  </conditionalFormatting>
  <conditionalFormatting sqref="BB1:BB1048576">
    <cfRule type="expression" dxfId="284" priority="58">
      <formula>$I$1&lt;44</formula>
    </cfRule>
  </conditionalFormatting>
  <conditionalFormatting sqref="BC1:BC1048576">
    <cfRule type="expression" dxfId="283" priority="57">
      <formula>$I$1&lt;45</formula>
    </cfRule>
  </conditionalFormatting>
  <conditionalFormatting sqref="BD1:BD1048576">
    <cfRule type="expression" dxfId="282" priority="56">
      <formula>$I$1&lt;46</formula>
    </cfRule>
  </conditionalFormatting>
  <conditionalFormatting sqref="BE1:BE1048576">
    <cfRule type="expression" dxfId="281" priority="55">
      <formula>$I$1&lt;47</formula>
    </cfRule>
  </conditionalFormatting>
  <conditionalFormatting sqref="BF1:BF1048576">
    <cfRule type="expression" dxfId="280" priority="54">
      <formula>$I$1&lt;48</formula>
    </cfRule>
  </conditionalFormatting>
  <conditionalFormatting sqref="BG1:BG1048576">
    <cfRule type="expression" dxfId="279" priority="53">
      <formula>$I$1&lt;49</formula>
    </cfRule>
  </conditionalFormatting>
  <conditionalFormatting sqref="BH1:BH1048576">
    <cfRule type="expression" dxfId="278" priority="52">
      <formula>$I$1&lt;50</formula>
    </cfRule>
  </conditionalFormatting>
  <conditionalFormatting sqref="BI1:BI1048576">
    <cfRule type="expression" dxfId="277" priority="51">
      <formula>$I$1&lt;51</formula>
    </cfRule>
  </conditionalFormatting>
  <conditionalFormatting sqref="BJ1:BJ1048576">
    <cfRule type="expression" dxfId="276" priority="50">
      <formula>$I$1&lt;52</formula>
    </cfRule>
  </conditionalFormatting>
  <conditionalFormatting sqref="BK1:BK1048576">
    <cfRule type="expression" dxfId="275" priority="49">
      <formula>$I$1&lt;53</formula>
    </cfRule>
  </conditionalFormatting>
  <conditionalFormatting sqref="BL1:BL1048576">
    <cfRule type="expression" dxfId="274" priority="48">
      <formula>$I$1&lt;54</formula>
    </cfRule>
  </conditionalFormatting>
  <conditionalFormatting sqref="BM1:BM1048576">
    <cfRule type="expression" dxfId="273" priority="47">
      <formula>$I$1&lt;55</formula>
    </cfRule>
  </conditionalFormatting>
  <conditionalFormatting sqref="BN1:BN1048576">
    <cfRule type="expression" dxfId="272" priority="46">
      <formula>$I$1&lt;56</formula>
    </cfRule>
  </conditionalFormatting>
  <conditionalFormatting sqref="BO1:BO1048576">
    <cfRule type="expression" dxfId="271" priority="45">
      <formula>$I$1&lt;57</formula>
    </cfRule>
  </conditionalFormatting>
  <conditionalFormatting sqref="BP1:BP1048576">
    <cfRule type="expression" dxfId="270" priority="44">
      <formula>$I$1&lt;58</formula>
    </cfRule>
  </conditionalFormatting>
  <conditionalFormatting sqref="BQ1:BQ1048576">
    <cfRule type="expression" dxfId="269" priority="43">
      <formula>$I$1&lt;59</formula>
    </cfRule>
  </conditionalFormatting>
  <conditionalFormatting sqref="BR1:BR1048576">
    <cfRule type="expression" dxfId="268" priority="42">
      <formula>$I$1&lt;60</formula>
    </cfRule>
  </conditionalFormatting>
  <conditionalFormatting sqref="BS1:BS1048576">
    <cfRule type="expression" dxfId="267" priority="41">
      <formula>$I$1&lt;61</formula>
    </cfRule>
  </conditionalFormatting>
  <conditionalFormatting sqref="BT1:BT1048576">
    <cfRule type="expression" dxfId="266" priority="40">
      <formula>$I$1&lt;62</formula>
    </cfRule>
  </conditionalFormatting>
  <conditionalFormatting sqref="BU1:BU1048576">
    <cfRule type="expression" dxfId="265" priority="39">
      <formula>$I$1&lt;63</formula>
    </cfRule>
  </conditionalFormatting>
  <conditionalFormatting sqref="BV1:BV1048576">
    <cfRule type="expression" dxfId="264" priority="38">
      <formula>$I$1&lt;64</formula>
    </cfRule>
  </conditionalFormatting>
  <conditionalFormatting sqref="BW1:BW1048576">
    <cfRule type="expression" dxfId="263" priority="37">
      <formula>$I$1&lt;65</formula>
    </cfRule>
  </conditionalFormatting>
  <conditionalFormatting sqref="BX1:BX1048576">
    <cfRule type="expression" dxfId="262" priority="36">
      <formula>$I$1&lt;66</formula>
    </cfRule>
  </conditionalFormatting>
  <conditionalFormatting sqref="BY1:BY1048576">
    <cfRule type="expression" dxfId="261" priority="35">
      <formula>$I$1&lt;67</formula>
    </cfRule>
  </conditionalFormatting>
  <conditionalFormatting sqref="BZ1:BZ1048576">
    <cfRule type="expression" dxfId="260" priority="34">
      <formula>$I$1&lt;68</formula>
    </cfRule>
  </conditionalFormatting>
  <conditionalFormatting sqref="CA1:CA1048576">
    <cfRule type="expression" dxfId="259" priority="33">
      <formula>$I$1&lt;69</formula>
    </cfRule>
  </conditionalFormatting>
  <conditionalFormatting sqref="CB1:CB1048576">
    <cfRule type="expression" dxfId="258" priority="32">
      <formula>$I$1&lt;70</formula>
    </cfRule>
  </conditionalFormatting>
  <conditionalFormatting sqref="CC1:CC1048576">
    <cfRule type="expression" dxfId="257" priority="31">
      <formula>$I$1&lt;71</formula>
    </cfRule>
  </conditionalFormatting>
  <conditionalFormatting sqref="CD1:CD1048576">
    <cfRule type="expression" dxfId="256" priority="30">
      <formula>$I$1&lt;72</formula>
    </cfRule>
  </conditionalFormatting>
  <conditionalFormatting sqref="CE1:CE1048576">
    <cfRule type="expression" dxfId="255" priority="29">
      <formula>$I$1&lt;73</formula>
    </cfRule>
  </conditionalFormatting>
  <conditionalFormatting sqref="CF1:CF1048576">
    <cfRule type="expression" dxfId="254" priority="28">
      <formula>$I$1&lt;74</formula>
    </cfRule>
  </conditionalFormatting>
  <conditionalFormatting sqref="CG1:CG1048576">
    <cfRule type="expression" dxfId="253" priority="27">
      <formula>$I$1&lt;75</formula>
    </cfRule>
  </conditionalFormatting>
  <conditionalFormatting sqref="CH1:CH1048576">
    <cfRule type="expression" dxfId="252" priority="26">
      <formula>$I$1&lt;76</formula>
    </cfRule>
  </conditionalFormatting>
  <conditionalFormatting sqref="CI1:CI1048576">
    <cfRule type="expression" dxfId="251" priority="25">
      <formula>$I$1&lt;77</formula>
    </cfRule>
  </conditionalFormatting>
  <conditionalFormatting sqref="CJ1:CJ1048576">
    <cfRule type="expression" dxfId="250" priority="24">
      <formula>$I$1&lt;78</formula>
    </cfRule>
  </conditionalFormatting>
  <conditionalFormatting sqref="CK1:CK1048576">
    <cfRule type="expression" dxfId="249" priority="23">
      <formula>$I$1&lt;79</formula>
    </cfRule>
  </conditionalFormatting>
  <conditionalFormatting sqref="CL1:CL1048576">
    <cfRule type="expression" dxfId="248" priority="22">
      <formula>$I$1&lt;80</formula>
    </cfRule>
  </conditionalFormatting>
  <conditionalFormatting sqref="CM1:CM1048576">
    <cfRule type="expression" dxfId="247" priority="21">
      <formula>$I$1&lt;81</formula>
    </cfRule>
  </conditionalFormatting>
  <conditionalFormatting sqref="CN1:CN1048576">
    <cfRule type="expression" dxfId="246" priority="20">
      <formula>$I$1&lt;82</formula>
    </cfRule>
  </conditionalFormatting>
  <conditionalFormatting sqref="CO1:CO1048576">
    <cfRule type="expression" dxfId="245" priority="19">
      <formula>$I$1&lt;83</formula>
    </cfRule>
  </conditionalFormatting>
  <conditionalFormatting sqref="CP1:CP1048576">
    <cfRule type="expression" dxfId="244" priority="18">
      <formula>$I$1&lt;84</formula>
    </cfRule>
  </conditionalFormatting>
  <conditionalFormatting sqref="CQ1:CQ1048576">
    <cfRule type="expression" dxfId="243" priority="17">
      <formula>$I$1&lt;85</formula>
    </cfRule>
  </conditionalFormatting>
  <conditionalFormatting sqref="CR1:CR1048576">
    <cfRule type="expression" dxfId="242" priority="16">
      <formula>$I$1&lt;86</formula>
    </cfRule>
  </conditionalFormatting>
  <conditionalFormatting sqref="CS1:CS1048576">
    <cfRule type="expression" dxfId="241" priority="15">
      <formula>$I$1&lt;87</formula>
    </cfRule>
  </conditionalFormatting>
  <conditionalFormatting sqref="CT1:CT1048576">
    <cfRule type="expression" dxfId="240" priority="14">
      <formula>$I$1&lt;88</formula>
    </cfRule>
  </conditionalFormatting>
  <conditionalFormatting sqref="CU1:CU1048576">
    <cfRule type="expression" dxfId="239" priority="13">
      <formula>$I$1&lt;89</formula>
    </cfRule>
  </conditionalFormatting>
  <conditionalFormatting sqref="CV1:CV1048576">
    <cfRule type="expression" dxfId="238" priority="12">
      <formula>$I$1&lt;90</formula>
    </cfRule>
  </conditionalFormatting>
  <conditionalFormatting sqref="CW1:CW1048576">
    <cfRule type="expression" dxfId="237" priority="11">
      <formula>$I$1&lt;91</formula>
    </cfRule>
  </conditionalFormatting>
  <conditionalFormatting sqref="CX1:CX1048576">
    <cfRule type="expression" dxfId="236" priority="10">
      <formula>$I$1&lt;92</formula>
    </cfRule>
  </conditionalFormatting>
  <conditionalFormatting sqref="CY1:CY1048576">
    <cfRule type="expression" dxfId="235" priority="9">
      <formula>$I$1&lt;93</formula>
    </cfRule>
  </conditionalFormatting>
  <conditionalFormatting sqref="CZ1:CZ1048576">
    <cfRule type="expression" dxfId="234" priority="8">
      <formula>$I$1&lt;94</formula>
    </cfRule>
  </conditionalFormatting>
  <conditionalFormatting sqref="DA1:DA1048576">
    <cfRule type="expression" dxfId="233" priority="7">
      <formula>$I$1&lt;95</formula>
    </cfRule>
  </conditionalFormatting>
  <conditionalFormatting sqref="DB1:DB1048576">
    <cfRule type="expression" dxfId="232" priority="6">
      <formula>$I$1&lt;96</formula>
    </cfRule>
  </conditionalFormatting>
  <conditionalFormatting sqref="DC1:DC1048576">
    <cfRule type="expression" dxfId="231" priority="5">
      <formula>$I$1&lt;97</formula>
    </cfRule>
  </conditionalFormatting>
  <conditionalFormatting sqref="DD1:DD1048576">
    <cfRule type="expression" dxfId="230" priority="4">
      <formula>$I$1&lt;98</formula>
    </cfRule>
  </conditionalFormatting>
  <conditionalFormatting sqref="DF4 DE1:DE1048576">
    <cfRule type="expression" dxfId="229" priority="3">
      <formula>$I$1&lt;99</formula>
    </cfRule>
  </conditionalFormatting>
  <conditionalFormatting sqref="DF1:DF1048576">
    <cfRule type="expression" dxfId="228" priority="2">
      <formula>$I$1&lt;100</formula>
    </cfRule>
  </conditionalFormatting>
  <dataValidations disablePrompts="1" count="7">
    <dataValidation type="list" allowBlank="1" showInputMessage="1" showErrorMessage="1" sqref="F32 F36 F38 F40 F34">
      <formula1>$G$30:$G$31</formula1>
    </dataValidation>
    <dataValidation type="list" allowBlank="1" showInputMessage="1" showErrorMessage="1" sqref="K10:DF10">
      <formula1>$F$10:$F$13</formula1>
    </dataValidation>
    <dataValidation type="list" allowBlank="1" showInputMessage="1" showErrorMessage="1" sqref="K17:DF17">
      <formula1>$F$16:$F$19</formula1>
    </dataValidation>
    <dataValidation type="list" allowBlank="1" showInputMessage="1" showErrorMessage="1" sqref="F50">
      <formula1>$B$113:$B$115</formula1>
    </dataValidation>
    <dataValidation type="decimal" operator="lessThanOrEqual" allowBlank="1" showInputMessage="1" showErrorMessage="1" sqref="F26 K26:DF26 K36:DF36 K51:DF51">
      <formula1>100</formula1>
    </dataValidation>
    <dataValidation type="list" allowBlank="1" showInputMessage="1" showErrorMessage="1" sqref="K60:DF60">
      <formula1>$F$59:$F$62</formula1>
    </dataValidation>
    <dataValidation type="list" allowBlank="1" showInputMessage="1" showErrorMessage="1" sqref="F46:F49">
      <formula1>$B$106:$B$112</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id="rId1"/>
  <rowBreaks count="1" manualBreakCount="1">
    <brk id="64" max="16383" man="1"/>
  </rowBreaks>
  <ignoredErrors>
    <ignoredError sqref="G84" 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dimension ref="A1:DR101"/>
  <sheetViews>
    <sheetView zoomScale="80" zoomScaleNormal="80" zoomScalePageLayoutView="80" workbookViewId="0">
      <pane ySplit="4" topLeftCell="A5" activePane="bottomLeft" state="frozen"/>
      <selection pane="bottomLeft" activeCell="DF4" sqref="DF4"/>
    </sheetView>
  </sheetViews>
  <sheetFormatPr baseColWidth="10" defaultColWidth="10.83203125" defaultRowHeight="16" x14ac:dyDescent="0.2"/>
  <cols>
    <col min="1" max="1" width="3.1640625" style="59" customWidth="1"/>
    <col min="2" max="2" width="11.6640625" style="59" customWidth="1"/>
    <col min="3" max="3" width="31.5" style="59" customWidth="1"/>
    <col min="4" max="4" width="7.83203125" style="59" customWidth="1"/>
    <col min="5" max="5" width="78.6640625" style="59" customWidth="1"/>
    <col min="6" max="6" width="12.6640625" style="59" customWidth="1"/>
    <col min="7" max="8" width="0.1640625" style="59" customWidth="1"/>
    <col min="9" max="9" width="14.33203125" style="85" customWidth="1"/>
    <col min="10" max="10" width="4.6640625" style="59" customWidth="1"/>
    <col min="11" max="109" width="9.5" style="59" customWidth="1"/>
    <col min="110" max="110" width="10.33203125" style="59" customWidth="1"/>
    <col min="111" max="16384" width="10.83203125" style="59"/>
  </cols>
  <sheetData>
    <row r="1" spans="1:110" ht="18" customHeight="1" x14ac:dyDescent="0.2">
      <c r="A1" s="57"/>
      <c r="B1" s="57"/>
      <c r="C1" s="57"/>
      <c r="D1" s="57"/>
      <c r="E1" s="57"/>
      <c r="F1" s="57"/>
      <c r="G1" s="57"/>
      <c r="H1" s="57"/>
      <c r="I1" s="618" t="str">
        <f>Home!C17</f>
        <v>Select here</v>
      </c>
      <c r="J1" s="57"/>
    </row>
    <row r="2" spans="1:110" ht="34" customHeight="1" x14ac:dyDescent="0.2">
      <c r="A2" s="57"/>
      <c r="B2" s="524"/>
      <c r="C2" s="706" t="s">
        <v>726</v>
      </c>
      <c r="D2" s="706"/>
      <c r="E2" s="706"/>
      <c r="F2" s="524"/>
      <c r="G2" s="57"/>
      <c r="H2" s="57"/>
      <c r="I2" s="77"/>
      <c r="J2" s="57"/>
    </row>
    <row r="3" spans="1:110" ht="34" customHeight="1" thickBot="1" x14ac:dyDescent="0.25">
      <c r="A3" s="57"/>
      <c r="B3" s="57"/>
      <c r="C3" s="57"/>
      <c r="D3" s="57"/>
      <c r="E3" s="57"/>
      <c r="F3" s="57"/>
      <c r="G3" s="57"/>
      <c r="H3" s="57"/>
      <c r="I3" s="77"/>
      <c r="J3" s="57"/>
    </row>
    <row r="4" spans="1:110" ht="27" customHeight="1" thickBot="1" x14ac:dyDescent="0.25">
      <c r="A4" s="57"/>
      <c r="B4" s="403" t="s">
        <v>117</v>
      </c>
      <c r="C4" s="681" t="s">
        <v>730</v>
      </c>
      <c r="D4" s="681"/>
      <c r="E4" s="681"/>
      <c r="F4" s="404"/>
      <c r="G4" s="245"/>
      <c r="H4" s="60"/>
      <c r="I4" s="391"/>
      <c r="J4" s="182"/>
      <c r="K4" s="260" t="str">
        <f>Home!M23</f>
        <v>UNIT 1</v>
      </c>
      <c r="L4" s="260" t="str">
        <f>Home!N23</f>
        <v>UNIT 2</v>
      </c>
      <c r="M4" s="260" t="str">
        <f>Home!O23</f>
        <v>UNIT 3</v>
      </c>
      <c r="N4" s="260" t="str">
        <f>Home!P23</f>
        <v>UNIT 4</v>
      </c>
      <c r="O4" s="260" t="str">
        <f>Home!Q23</f>
        <v>UNIT 5</v>
      </c>
      <c r="P4" s="260" t="str">
        <f>Home!R23</f>
        <v>UNIT 6</v>
      </c>
      <c r="Q4" s="260" t="str">
        <f>Home!S23</f>
        <v>UNIT 7</v>
      </c>
      <c r="R4" s="260" t="str">
        <f>Home!T23</f>
        <v>UNIT 8</v>
      </c>
      <c r="S4" s="260" t="str">
        <f>Home!U23</f>
        <v>UNIT 9</v>
      </c>
      <c r="T4" s="260" t="str">
        <f>Home!V23</f>
        <v>UNIT 10</v>
      </c>
      <c r="U4" s="260" t="str">
        <f>Home!W23</f>
        <v>UNIT 11</v>
      </c>
      <c r="V4" s="260" t="str">
        <f>Home!X23</f>
        <v>UNIT 12</v>
      </c>
      <c r="W4" s="260" t="str">
        <f>Home!Y23</f>
        <v>UNIT 13</v>
      </c>
      <c r="X4" s="260" t="str">
        <f>Home!Z23</f>
        <v>UNIT 14</v>
      </c>
      <c r="Y4" s="260" t="str">
        <f>Home!AA23</f>
        <v>UNIT 15</v>
      </c>
      <c r="Z4" s="260" t="str">
        <f>Home!AB23</f>
        <v>UNIT 16</v>
      </c>
      <c r="AA4" s="260" t="str">
        <f>Home!AC23</f>
        <v>UNIT 17</v>
      </c>
      <c r="AB4" s="260" t="str">
        <f>Home!AD23</f>
        <v>UNIT 18</v>
      </c>
      <c r="AC4" s="260" t="str">
        <f>Home!AE23</f>
        <v>UNIT 19</v>
      </c>
      <c r="AD4" s="260" t="str">
        <f>Home!AF23</f>
        <v>UNIT 20</v>
      </c>
      <c r="AE4" s="260" t="str">
        <f>Home!AG23</f>
        <v>UNIT 21</v>
      </c>
      <c r="AF4" s="260" t="str">
        <f>Home!AH23</f>
        <v>UNIT 22</v>
      </c>
      <c r="AG4" s="260" t="str">
        <f>Home!AI23</f>
        <v>UNIT 23</v>
      </c>
      <c r="AH4" s="260" t="str">
        <f>Home!AJ23</f>
        <v>UNIT 24</v>
      </c>
      <c r="AI4" s="260" t="str">
        <f>Home!AK23</f>
        <v>UNIT 25</v>
      </c>
      <c r="AJ4" s="260" t="str">
        <f>Home!AL23</f>
        <v>UNIT 26</v>
      </c>
      <c r="AK4" s="260" t="str">
        <f>Home!AM23</f>
        <v>UNIT 27</v>
      </c>
      <c r="AL4" s="260" t="str">
        <f>Home!AN23</f>
        <v>UNIT 28</v>
      </c>
      <c r="AM4" s="260" t="str">
        <f>Home!AO23</f>
        <v>UNIT 29</v>
      </c>
      <c r="AN4" s="260" t="str">
        <f>Home!AP23</f>
        <v>UNIT 30</v>
      </c>
      <c r="AO4" s="260" t="str">
        <f>Home!AQ23</f>
        <v>UNIT 31</v>
      </c>
      <c r="AP4" s="260" t="str">
        <f>Home!AR23</f>
        <v>UNIT 32</v>
      </c>
      <c r="AQ4" s="260" t="str">
        <f>Home!AS23</f>
        <v>UNIT 33</v>
      </c>
      <c r="AR4" s="260" t="str">
        <f>Home!AT23</f>
        <v>UNIT 34</v>
      </c>
      <c r="AS4" s="260" t="str">
        <f>Home!AU23</f>
        <v>UNIT 35</v>
      </c>
      <c r="AT4" s="260" t="str">
        <f>Home!AV23</f>
        <v>UNIT 36</v>
      </c>
      <c r="AU4" s="260" t="str">
        <f>Home!AW23</f>
        <v>UNIT 37</v>
      </c>
      <c r="AV4" s="260" t="str">
        <f>Home!AX23</f>
        <v>UNIT 38</v>
      </c>
      <c r="AW4" s="260" t="str">
        <f>Home!AY23</f>
        <v>UNIT 39</v>
      </c>
      <c r="AX4" s="260" t="str">
        <f>Home!AZ23</f>
        <v>UNIT 40</v>
      </c>
      <c r="AY4" s="260" t="str">
        <f>Home!BA23</f>
        <v>UNIT 41</v>
      </c>
      <c r="AZ4" s="260" t="str">
        <f>Home!BB23</f>
        <v>UNIT 42</v>
      </c>
      <c r="BA4" s="260" t="str">
        <f>Home!BC23</f>
        <v>UNIT 43</v>
      </c>
      <c r="BB4" s="260" t="str">
        <f>Home!BD23</f>
        <v>UNIT 44</v>
      </c>
      <c r="BC4" s="260" t="str">
        <f>Home!BE23</f>
        <v>UNIT 45</v>
      </c>
      <c r="BD4" s="260" t="str">
        <f>Home!BF23</f>
        <v>UNIT 46</v>
      </c>
      <c r="BE4" s="260" t="str">
        <f>Home!BG23</f>
        <v>UNIT 47</v>
      </c>
      <c r="BF4" s="260" t="str">
        <f>Home!BH23</f>
        <v>UNIT 48</v>
      </c>
      <c r="BG4" s="260" t="str">
        <f>Home!BI23</f>
        <v>UNIT 49</v>
      </c>
      <c r="BH4" s="260" t="str">
        <f>Home!BJ23</f>
        <v>UNIT 50</v>
      </c>
      <c r="BI4" s="260" t="str">
        <f>Home!BK23</f>
        <v>UNIT 51</v>
      </c>
      <c r="BJ4" s="260" t="str">
        <f>Home!BL23</f>
        <v>UNIT 52</v>
      </c>
      <c r="BK4" s="260" t="str">
        <f>Home!BM23</f>
        <v>UNIT 53</v>
      </c>
      <c r="BL4" s="260" t="str">
        <f>Home!BN23</f>
        <v>UNIT 54</v>
      </c>
      <c r="BM4" s="260" t="str">
        <f>Home!BO23</f>
        <v>UNIT 55</v>
      </c>
      <c r="BN4" s="260" t="str">
        <f>Home!BP23</f>
        <v>UNIT 56</v>
      </c>
      <c r="BO4" s="260" t="str">
        <f>Home!BQ23</f>
        <v>UNIT 57</v>
      </c>
      <c r="BP4" s="260" t="str">
        <f>Home!BR23</f>
        <v>UNIT 58</v>
      </c>
      <c r="BQ4" s="260" t="str">
        <f>Home!BS23</f>
        <v>UNIT 59</v>
      </c>
      <c r="BR4" s="260" t="str">
        <f>Home!BT23</f>
        <v>UNIT 60</v>
      </c>
      <c r="BS4" s="260" t="str">
        <f>Home!BU23</f>
        <v>UNIT 61</v>
      </c>
      <c r="BT4" s="260" t="str">
        <f>Home!BV23</f>
        <v>UNIT 62</v>
      </c>
      <c r="BU4" s="260" t="str">
        <f>Home!BW23</f>
        <v>UNIT 63</v>
      </c>
      <c r="BV4" s="260" t="str">
        <f>Home!BX23</f>
        <v>UNIT 64</v>
      </c>
      <c r="BW4" s="260" t="str">
        <f>Home!BY23</f>
        <v>UNIT 65</v>
      </c>
      <c r="BX4" s="260" t="str">
        <f>Home!BZ23</f>
        <v>UNIT 66</v>
      </c>
      <c r="BY4" s="260" t="str">
        <f>Home!CA23</f>
        <v>UNIT 67</v>
      </c>
      <c r="BZ4" s="260" t="str">
        <f>Home!CB23</f>
        <v>UNIT 68</v>
      </c>
      <c r="CA4" s="260" t="str">
        <f>Home!CC23</f>
        <v>UNIT 69</v>
      </c>
      <c r="CB4" s="260" t="str">
        <f>Home!CD23</f>
        <v>UNIT 70</v>
      </c>
      <c r="CC4" s="260" t="str">
        <f>Home!CE23</f>
        <v>UNIT 71</v>
      </c>
      <c r="CD4" s="260" t="str">
        <f>Home!CF23</f>
        <v>UNIT 72</v>
      </c>
      <c r="CE4" s="260" t="str">
        <f>Home!CG23</f>
        <v>UNIT 73</v>
      </c>
      <c r="CF4" s="260" t="str">
        <f>Home!CH23</f>
        <v>UNIT 74</v>
      </c>
      <c r="CG4" s="260" t="str">
        <f>Home!CI23</f>
        <v>UNIT 75</v>
      </c>
      <c r="CH4" s="260" t="str">
        <f>Home!CJ23</f>
        <v>UNIT 76</v>
      </c>
      <c r="CI4" s="260" t="str">
        <f>Home!CK23</f>
        <v>UNIT 77</v>
      </c>
      <c r="CJ4" s="260" t="str">
        <f>Home!CL23</f>
        <v>UNIT 78</v>
      </c>
      <c r="CK4" s="260" t="str">
        <f>Home!CM23</f>
        <v>UNIT 79</v>
      </c>
      <c r="CL4" s="260" t="str">
        <f>Home!CN23</f>
        <v>UNIT 80</v>
      </c>
      <c r="CM4" s="260" t="str">
        <f>Home!CO23</f>
        <v>UNIT 81</v>
      </c>
      <c r="CN4" s="260" t="str">
        <f>Home!CP23</f>
        <v>UNIT 82</v>
      </c>
      <c r="CO4" s="260" t="str">
        <f>Home!CQ23</f>
        <v>UNIT 83</v>
      </c>
      <c r="CP4" s="260" t="str">
        <f>Home!CR23</f>
        <v>UNIT 84</v>
      </c>
      <c r="CQ4" s="260" t="str">
        <f>Home!CS23</f>
        <v>UNIT 85</v>
      </c>
      <c r="CR4" s="260" t="str">
        <f>Home!CT23</f>
        <v>UNIT 86</v>
      </c>
      <c r="CS4" s="260" t="str">
        <f>Home!CU23</f>
        <v>UNIT 87</v>
      </c>
      <c r="CT4" s="260" t="str">
        <f>Home!CV23</f>
        <v>UNIT 88</v>
      </c>
      <c r="CU4" s="260" t="str">
        <f>Home!CW23</f>
        <v>UNIT 89</v>
      </c>
      <c r="CV4" s="260" t="str">
        <f>Home!CX23</f>
        <v>UNIT 90</v>
      </c>
      <c r="CW4" s="260" t="str">
        <f>Home!CY23</f>
        <v>UNIT 91</v>
      </c>
      <c r="CX4" s="260" t="str">
        <f>Home!CZ23</f>
        <v>UNIT 92</v>
      </c>
      <c r="CY4" s="260" t="str">
        <f>Home!DA23</f>
        <v>UNIT 93</v>
      </c>
      <c r="CZ4" s="260" t="str">
        <f>Home!DB23</f>
        <v>UNIT 94</v>
      </c>
      <c r="DA4" s="260" t="str">
        <f>Home!DC23</f>
        <v>UNIT 95</v>
      </c>
      <c r="DB4" s="260" t="str">
        <f>Home!DD23</f>
        <v>UNIT 96</v>
      </c>
      <c r="DC4" s="260" t="str">
        <f>Home!DE23</f>
        <v>UNIT 97</v>
      </c>
      <c r="DD4" s="260" t="str">
        <f>Home!DF23</f>
        <v>UNIT 98</v>
      </c>
      <c r="DE4" s="260" t="str">
        <f>Home!DG23</f>
        <v>UNIT 99</v>
      </c>
      <c r="DF4" s="260" t="str">
        <f>Home!DH23</f>
        <v>UNIT 100</v>
      </c>
    </row>
    <row r="5" spans="1:110" ht="18" customHeight="1" x14ac:dyDescent="0.2">
      <c r="A5" s="57"/>
      <c r="B5" s="57"/>
      <c r="C5" s="57"/>
      <c r="D5" s="57"/>
      <c r="E5" s="78"/>
      <c r="F5" s="57"/>
      <c r="G5" s="57"/>
      <c r="H5" s="57"/>
      <c r="I5" s="179"/>
      <c r="J5" s="60"/>
    </row>
    <row r="6" spans="1:110" ht="20" customHeight="1" x14ac:dyDescent="0.2">
      <c r="A6" s="57"/>
      <c r="B6" s="760" t="s">
        <v>240</v>
      </c>
      <c r="C6" s="760"/>
      <c r="D6" s="760"/>
      <c r="E6" s="760"/>
      <c r="F6" s="760"/>
      <c r="G6" s="57"/>
      <c r="H6" s="102" t="s">
        <v>238</v>
      </c>
      <c r="I6" s="758" t="s">
        <v>238</v>
      </c>
      <c r="J6" s="60"/>
    </row>
    <row r="7" spans="1:110" ht="30" customHeight="1" x14ac:dyDescent="0.2">
      <c r="A7" s="57"/>
      <c r="B7" s="696" t="s">
        <v>248</v>
      </c>
      <c r="C7" s="696"/>
      <c r="D7" s="696"/>
      <c r="E7" s="696"/>
      <c r="F7" s="696"/>
      <c r="G7" s="57"/>
      <c r="H7" s="102" t="s">
        <v>239</v>
      </c>
      <c r="I7" s="759"/>
      <c r="J7" s="60"/>
    </row>
    <row r="8" spans="1:110" ht="18" customHeight="1" thickBot="1" x14ac:dyDescent="0.25">
      <c r="A8" s="57"/>
      <c r="B8" s="57"/>
      <c r="C8" s="57"/>
      <c r="D8" s="57"/>
      <c r="E8" s="78"/>
      <c r="F8" s="57"/>
      <c r="G8" s="57"/>
      <c r="H8" s="57"/>
      <c r="I8" s="179"/>
      <c r="J8" s="60"/>
    </row>
    <row r="9" spans="1:110" ht="27" customHeight="1" thickBot="1" x14ac:dyDescent="0.25">
      <c r="A9" s="57"/>
      <c r="B9" s="475" t="str">
        <f>Weighting!C51</f>
        <v>QA 1.0</v>
      </c>
      <c r="C9" s="705" t="s">
        <v>218</v>
      </c>
      <c r="D9" s="705"/>
      <c r="E9" s="705"/>
      <c r="F9" s="412" t="s">
        <v>246</v>
      </c>
      <c r="G9" s="57"/>
      <c r="H9" s="57">
        <f>H12*$G$72</f>
        <v>0</v>
      </c>
      <c r="I9" s="393" t="s">
        <v>259</v>
      </c>
      <c r="J9" s="181"/>
      <c r="K9" s="276">
        <f>K12*$G$72</f>
        <v>0</v>
      </c>
      <c r="L9" s="276">
        <f t="shared" ref="L9:U9" si="0">L12*$G$72</f>
        <v>0</v>
      </c>
      <c r="M9" s="276">
        <f t="shared" si="0"/>
        <v>0</v>
      </c>
      <c r="N9" s="276">
        <f t="shared" si="0"/>
        <v>0</v>
      </c>
      <c r="O9" s="276">
        <f t="shared" si="0"/>
        <v>0</v>
      </c>
      <c r="P9" s="276">
        <f t="shared" si="0"/>
        <v>0</v>
      </c>
      <c r="Q9" s="276">
        <f t="shared" si="0"/>
        <v>0</v>
      </c>
      <c r="R9" s="276">
        <f t="shared" si="0"/>
        <v>0</v>
      </c>
      <c r="S9" s="276">
        <f t="shared" si="0"/>
        <v>0</v>
      </c>
      <c r="T9" s="276">
        <f t="shared" si="0"/>
        <v>0</v>
      </c>
      <c r="U9" s="276">
        <f t="shared" si="0"/>
        <v>0</v>
      </c>
      <c r="V9" s="276">
        <f t="shared" ref="V9:CG9" si="1">V12*$G$72</f>
        <v>0</v>
      </c>
      <c r="W9" s="276">
        <f t="shared" si="1"/>
        <v>0</v>
      </c>
      <c r="X9" s="276">
        <f t="shared" si="1"/>
        <v>0</v>
      </c>
      <c r="Y9" s="276">
        <f t="shared" si="1"/>
        <v>0</v>
      </c>
      <c r="Z9" s="276">
        <f t="shared" si="1"/>
        <v>0</v>
      </c>
      <c r="AA9" s="276">
        <f t="shared" si="1"/>
        <v>0</v>
      </c>
      <c r="AB9" s="276">
        <f t="shared" si="1"/>
        <v>0</v>
      </c>
      <c r="AC9" s="276">
        <f t="shared" si="1"/>
        <v>0</v>
      </c>
      <c r="AD9" s="276">
        <f t="shared" si="1"/>
        <v>0</v>
      </c>
      <c r="AE9" s="276">
        <f t="shared" si="1"/>
        <v>0</v>
      </c>
      <c r="AF9" s="276">
        <f t="shared" si="1"/>
        <v>0</v>
      </c>
      <c r="AG9" s="276">
        <f t="shared" si="1"/>
        <v>0</v>
      </c>
      <c r="AH9" s="276">
        <f t="shared" si="1"/>
        <v>0</v>
      </c>
      <c r="AI9" s="276">
        <f t="shared" si="1"/>
        <v>0</v>
      </c>
      <c r="AJ9" s="276">
        <f t="shared" si="1"/>
        <v>0</v>
      </c>
      <c r="AK9" s="276">
        <f t="shared" si="1"/>
        <v>0</v>
      </c>
      <c r="AL9" s="276">
        <f t="shared" si="1"/>
        <v>0</v>
      </c>
      <c r="AM9" s="276">
        <f t="shared" si="1"/>
        <v>0</v>
      </c>
      <c r="AN9" s="276">
        <f t="shared" si="1"/>
        <v>0</v>
      </c>
      <c r="AO9" s="276">
        <f t="shared" si="1"/>
        <v>0</v>
      </c>
      <c r="AP9" s="276">
        <f t="shared" si="1"/>
        <v>0</v>
      </c>
      <c r="AQ9" s="276">
        <f t="shared" si="1"/>
        <v>0</v>
      </c>
      <c r="AR9" s="276">
        <f t="shared" si="1"/>
        <v>0</v>
      </c>
      <c r="AS9" s="276">
        <f t="shared" si="1"/>
        <v>0</v>
      </c>
      <c r="AT9" s="276">
        <f t="shared" si="1"/>
        <v>0</v>
      </c>
      <c r="AU9" s="276">
        <f t="shared" si="1"/>
        <v>0</v>
      </c>
      <c r="AV9" s="276">
        <f t="shared" si="1"/>
        <v>0</v>
      </c>
      <c r="AW9" s="276">
        <f t="shared" si="1"/>
        <v>0</v>
      </c>
      <c r="AX9" s="276">
        <f t="shared" si="1"/>
        <v>0</v>
      </c>
      <c r="AY9" s="276">
        <f t="shared" si="1"/>
        <v>0</v>
      </c>
      <c r="AZ9" s="276">
        <f t="shared" si="1"/>
        <v>0</v>
      </c>
      <c r="BA9" s="276">
        <f t="shared" si="1"/>
        <v>0</v>
      </c>
      <c r="BB9" s="276">
        <f t="shared" si="1"/>
        <v>0</v>
      </c>
      <c r="BC9" s="276">
        <f t="shared" si="1"/>
        <v>0</v>
      </c>
      <c r="BD9" s="276">
        <f t="shared" si="1"/>
        <v>0</v>
      </c>
      <c r="BE9" s="276">
        <f t="shared" si="1"/>
        <v>0</v>
      </c>
      <c r="BF9" s="276">
        <f t="shared" si="1"/>
        <v>0</v>
      </c>
      <c r="BG9" s="276">
        <f t="shared" si="1"/>
        <v>0</v>
      </c>
      <c r="BH9" s="276">
        <f t="shared" si="1"/>
        <v>0</v>
      </c>
      <c r="BI9" s="276">
        <f t="shared" si="1"/>
        <v>0</v>
      </c>
      <c r="BJ9" s="276">
        <f t="shared" si="1"/>
        <v>0</v>
      </c>
      <c r="BK9" s="276">
        <f t="shared" si="1"/>
        <v>0</v>
      </c>
      <c r="BL9" s="276">
        <f t="shared" si="1"/>
        <v>0</v>
      </c>
      <c r="BM9" s="276">
        <f t="shared" si="1"/>
        <v>0</v>
      </c>
      <c r="BN9" s="276">
        <f t="shared" si="1"/>
        <v>0</v>
      </c>
      <c r="BO9" s="276">
        <f t="shared" si="1"/>
        <v>0</v>
      </c>
      <c r="BP9" s="276">
        <f t="shared" si="1"/>
        <v>0</v>
      </c>
      <c r="BQ9" s="276">
        <f t="shared" si="1"/>
        <v>0</v>
      </c>
      <c r="BR9" s="276">
        <f t="shared" si="1"/>
        <v>0</v>
      </c>
      <c r="BS9" s="276">
        <f t="shared" si="1"/>
        <v>0</v>
      </c>
      <c r="BT9" s="276">
        <f t="shared" si="1"/>
        <v>0</v>
      </c>
      <c r="BU9" s="276">
        <f t="shared" si="1"/>
        <v>0</v>
      </c>
      <c r="BV9" s="276">
        <f t="shared" si="1"/>
        <v>0</v>
      </c>
      <c r="BW9" s="276">
        <f t="shared" si="1"/>
        <v>0</v>
      </c>
      <c r="BX9" s="276">
        <f t="shared" si="1"/>
        <v>0</v>
      </c>
      <c r="BY9" s="276">
        <f t="shared" si="1"/>
        <v>0</v>
      </c>
      <c r="BZ9" s="276">
        <f t="shared" si="1"/>
        <v>0</v>
      </c>
      <c r="CA9" s="276">
        <f t="shared" si="1"/>
        <v>0</v>
      </c>
      <c r="CB9" s="276">
        <f t="shared" si="1"/>
        <v>0</v>
      </c>
      <c r="CC9" s="276">
        <f t="shared" si="1"/>
        <v>0</v>
      </c>
      <c r="CD9" s="276">
        <f t="shared" si="1"/>
        <v>0</v>
      </c>
      <c r="CE9" s="276">
        <f t="shared" si="1"/>
        <v>0</v>
      </c>
      <c r="CF9" s="276">
        <f t="shared" si="1"/>
        <v>0</v>
      </c>
      <c r="CG9" s="276">
        <f t="shared" si="1"/>
        <v>0</v>
      </c>
      <c r="CH9" s="276">
        <f t="shared" ref="CH9:DF9" si="2">CH12*$G$72</f>
        <v>0</v>
      </c>
      <c r="CI9" s="276">
        <f t="shared" si="2"/>
        <v>0</v>
      </c>
      <c r="CJ9" s="276">
        <f t="shared" si="2"/>
        <v>0</v>
      </c>
      <c r="CK9" s="276">
        <f t="shared" si="2"/>
        <v>0</v>
      </c>
      <c r="CL9" s="276">
        <f t="shared" si="2"/>
        <v>0</v>
      </c>
      <c r="CM9" s="276">
        <f t="shared" si="2"/>
        <v>0</v>
      </c>
      <c r="CN9" s="276">
        <f t="shared" si="2"/>
        <v>0</v>
      </c>
      <c r="CO9" s="276">
        <f t="shared" si="2"/>
        <v>0</v>
      </c>
      <c r="CP9" s="276">
        <f t="shared" si="2"/>
        <v>0</v>
      </c>
      <c r="CQ9" s="276">
        <f t="shared" si="2"/>
        <v>0</v>
      </c>
      <c r="CR9" s="276">
        <f t="shared" si="2"/>
        <v>0</v>
      </c>
      <c r="CS9" s="276">
        <f t="shared" si="2"/>
        <v>0</v>
      </c>
      <c r="CT9" s="276">
        <f t="shared" si="2"/>
        <v>0</v>
      </c>
      <c r="CU9" s="276">
        <f t="shared" si="2"/>
        <v>0</v>
      </c>
      <c r="CV9" s="276">
        <f t="shared" si="2"/>
        <v>0</v>
      </c>
      <c r="CW9" s="276">
        <f t="shared" si="2"/>
        <v>0</v>
      </c>
      <c r="CX9" s="276">
        <f t="shared" si="2"/>
        <v>0</v>
      </c>
      <c r="CY9" s="276">
        <f t="shared" si="2"/>
        <v>0</v>
      </c>
      <c r="CZ9" s="276">
        <f t="shared" si="2"/>
        <v>0</v>
      </c>
      <c r="DA9" s="276">
        <f t="shared" si="2"/>
        <v>0</v>
      </c>
      <c r="DB9" s="276">
        <f t="shared" si="2"/>
        <v>0</v>
      </c>
      <c r="DC9" s="276">
        <f t="shared" si="2"/>
        <v>0</v>
      </c>
      <c r="DD9" s="276">
        <f t="shared" si="2"/>
        <v>0</v>
      </c>
      <c r="DE9" s="276">
        <f t="shared" si="2"/>
        <v>0</v>
      </c>
      <c r="DF9" s="276">
        <f t="shared" si="2"/>
        <v>0</v>
      </c>
    </row>
    <row r="10" spans="1:110" ht="6.75" customHeight="1" x14ac:dyDescent="0.2">
      <c r="A10" s="57"/>
      <c r="B10" s="185"/>
      <c r="C10" s="185"/>
      <c r="D10" s="185"/>
      <c r="E10" s="185"/>
      <c r="F10" s="185"/>
      <c r="G10" s="57"/>
      <c r="H10" s="60"/>
      <c r="I10" s="179"/>
      <c r="J10" s="181"/>
    </row>
    <row r="11" spans="1:110" ht="30" customHeight="1" thickBot="1" x14ac:dyDescent="0.25">
      <c r="A11" s="57"/>
      <c r="B11" s="390"/>
      <c r="C11" s="692" t="s">
        <v>306</v>
      </c>
      <c r="D11" s="692"/>
      <c r="E11" s="692"/>
      <c r="F11" s="406">
        <v>100</v>
      </c>
      <c r="G11" s="57"/>
      <c r="H11" s="66"/>
      <c r="I11" s="243"/>
      <c r="J11" s="181"/>
    </row>
    <row r="12" spans="1:110" ht="30" customHeight="1" thickBot="1" x14ac:dyDescent="0.25">
      <c r="A12" s="57"/>
      <c r="B12" s="390"/>
      <c r="C12" s="690" t="s">
        <v>305</v>
      </c>
      <c r="D12" s="690"/>
      <c r="E12" s="690"/>
      <c r="F12" s="407">
        <v>50</v>
      </c>
      <c r="G12" s="57"/>
      <c r="H12" s="66">
        <f>I12</f>
        <v>0</v>
      </c>
      <c r="I12" s="263">
        <f>IFERROR(AVERAGEIF(K12:DF12,"&lt;&gt;0"),0)</f>
        <v>0</v>
      </c>
      <c r="J12" s="181"/>
      <c r="K12" s="252">
        <v>0</v>
      </c>
      <c r="L12" s="252">
        <v>0</v>
      </c>
      <c r="M12" s="252">
        <v>0</v>
      </c>
      <c r="N12" s="252">
        <v>0</v>
      </c>
      <c r="O12" s="252">
        <v>0</v>
      </c>
      <c r="P12" s="252">
        <v>0</v>
      </c>
      <c r="Q12" s="252">
        <v>0</v>
      </c>
      <c r="R12" s="252">
        <v>0</v>
      </c>
      <c r="S12" s="252">
        <v>0</v>
      </c>
      <c r="T12" s="252">
        <v>0</v>
      </c>
      <c r="U12" s="252">
        <v>0</v>
      </c>
      <c r="V12" s="252">
        <v>0</v>
      </c>
      <c r="W12" s="252">
        <v>0</v>
      </c>
      <c r="X12" s="252">
        <v>0</v>
      </c>
      <c r="Y12" s="252">
        <v>0</v>
      </c>
      <c r="Z12" s="252">
        <v>0</v>
      </c>
      <c r="AA12" s="252">
        <v>0</v>
      </c>
      <c r="AB12" s="252">
        <v>0</v>
      </c>
      <c r="AC12" s="252">
        <v>0</v>
      </c>
      <c r="AD12" s="252">
        <v>0</v>
      </c>
      <c r="AE12" s="252">
        <v>0</v>
      </c>
      <c r="AF12" s="252">
        <v>0</v>
      </c>
      <c r="AG12" s="252">
        <v>0</v>
      </c>
      <c r="AH12" s="252">
        <v>0</v>
      </c>
      <c r="AI12" s="252">
        <v>0</v>
      </c>
      <c r="AJ12" s="252">
        <v>0</v>
      </c>
      <c r="AK12" s="252">
        <v>0</v>
      </c>
      <c r="AL12" s="252">
        <v>0</v>
      </c>
      <c r="AM12" s="252">
        <v>0</v>
      </c>
      <c r="AN12" s="252">
        <v>0</v>
      </c>
      <c r="AO12" s="252">
        <v>0</v>
      </c>
      <c r="AP12" s="252">
        <v>0</v>
      </c>
      <c r="AQ12" s="252">
        <v>0</v>
      </c>
      <c r="AR12" s="252">
        <v>0</v>
      </c>
      <c r="AS12" s="252">
        <v>0</v>
      </c>
      <c r="AT12" s="252">
        <v>0</v>
      </c>
      <c r="AU12" s="252">
        <v>0</v>
      </c>
      <c r="AV12" s="252">
        <v>0</v>
      </c>
      <c r="AW12" s="252">
        <v>0</v>
      </c>
      <c r="AX12" s="252">
        <v>0</v>
      </c>
      <c r="AY12" s="252">
        <v>0</v>
      </c>
      <c r="AZ12" s="252">
        <v>0</v>
      </c>
      <c r="BA12" s="252">
        <v>0</v>
      </c>
      <c r="BB12" s="252">
        <v>0</v>
      </c>
      <c r="BC12" s="252">
        <v>0</v>
      </c>
      <c r="BD12" s="252">
        <v>0</v>
      </c>
      <c r="BE12" s="252">
        <v>0</v>
      </c>
      <c r="BF12" s="252">
        <v>0</v>
      </c>
      <c r="BG12" s="252">
        <v>0</v>
      </c>
      <c r="BH12" s="252">
        <v>0</v>
      </c>
      <c r="BI12" s="252">
        <v>0</v>
      </c>
      <c r="BJ12" s="252">
        <v>0</v>
      </c>
      <c r="BK12" s="252">
        <v>0</v>
      </c>
      <c r="BL12" s="252">
        <v>0</v>
      </c>
      <c r="BM12" s="252">
        <v>0</v>
      </c>
      <c r="BN12" s="252">
        <v>0</v>
      </c>
      <c r="BO12" s="252">
        <v>0</v>
      </c>
      <c r="BP12" s="252">
        <v>0</v>
      </c>
      <c r="BQ12" s="252">
        <v>0</v>
      </c>
      <c r="BR12" s="252">
        <v>0</v>
      </c>
      <c r="BS12" s="252">
        <v>0</v>
      </c>
      <c r="BT12" s="252">
        <v>0</v>
      </c>
      <c r="BU12" s="252">
        <v>0</v>
      </c>
      <c r="BV12" s="252">
        <v>0</v>
      </c>
      <c r="BW12" s="252">
        <v>0</v>
      </c>
      <c r="BX12" s="252">
        <v>0</v>
      </c>
      <c r="BY12" s="252">
        <v>0</v>
      </c>
      <c r="BZ12" s="252">
        <v>0</v>
      </c>
      <c r="CA12" s="252">
        <v>0</v>
      </c>
      <c r="CB12" s="252">
        <v>0</v>
      </c>
      <c r="CC12" s="252">
        <v>0</v>
      </c>
      <c r="CD12" s="252">
        <v>0</v>
      </c>
      <c r="CE12" s="252">
        <v>0</v>
      </c>
      <c r="CF12" s="252">
        <v>0</v>
      </c>
      <c r="CG12" s="252">
        <v>0</v>
      </c>
      <c r="CH12" s="252">
        <v>0</v>
      </c>
      <c r="CI12" s="252">
        <v>0</v>
      </c>
      <c r="CJ12" s="252">
        <v>0</v>
      </c>
      <c r="CK12" s="252">
        <v>0</v>
      </c>
      <c r="CL12" s="252">
        <v>0</v>
      </c>
      <c r="CM12" s="252">
        <v>0</v>
      </c>
      <c r="CN12" s="252">
        <v>0</v>
      </c>
      <c r="CO12" s="252">
        <v>0</v>
      </c>
      <c r="CP12" s="252">
        <v>0</v>
      </c>
      <c r="CQ12" s="252">
        <v>0</v>
      </c>
      <c r="CR12" s="252">
        <v>0</v>
      </c>
      <c r="CS12" s="252">
        <v>0</v>
      </c>
      <c r="CT12" s="252">
        <v>0</v>
      </c>
      <c r="CU12" s="252">
        <v>0</v>
      </c>
      <c r="CV12" s="252">
        <v>0</v>
      </c>
      <c r="CW12" s="252">
        <v>0</v>
      </c>
      <c r="CX12" s="252">
        <v>0</v>
      </c>
      <c r="CY12" s="252">
        <v>0</v>
      </c>
      <c r="CZ12" s="252">
        <v>0</v>
      </c>
      <c r="DA12" s="252">
        <v>0</v>
      </c>
      <c r="DB12" s="252">
        <v>0</v>
      </c>
      <c r="DC12" s="252">
        <v>0</v>
      </c>
      <c r="DD12" s="252">
        <v>0</v>
      </c>
      <c r="DE12" s="252">
        <v>0</v>
      </c>
      <c r="DF12" s="252">
        <v>0</v>
      </c>
    </row>
    <row r="13" spans="1:110" ht="30" customHeight="1" x14ac:dyDescent="0.2">
      <c r="A13" s="57"/>
      <c r="B13" s="390"/>
      <c r="C13" s="697" t="s">
        <v>304</v>
      </c>
      <c r="D13" s="697"/>
      <c r="E13" s="697"/>
      <c r="F13" s="408">
        <v>10</v>
      </c>
      <c r="G13" s="57"/>
      <c r="H13" s="66"/>
      <c r="I13" s="243"/>
      <c r="J13" s="181"/>
    </row>
    <row r="14" spans="1:110" ht="27.75" hidden="1" customHeight="1" thickBot="1" x14ac:dyDescent="0.25">
      <c r="A14" s="57"/>
      <c r="B14" s="390"/>
      <c r="C14" s="709" t="s">
        <v>303</v>
      </c>
      <c r="D14" s="709"/>
      <c r="E14" s="709"/>
      <c r="F14" s="391">
        <v>0</v>
      </c>
      <c r="G14" s="57"/>
      <c r="H14" s="199"/>
      <c r="I14" s="215"/>
      <c r="J14" s="181"/>
    </row>
    <row r="15" spans="1:110" ht="18" customHeight="1" x14ac:dyDescent="0.2">
      <c r="A15" s="57"/>
      <c r="B15" s="390"/>
      <c r="C15" s="390"/>
      <c r="D15" s="390"/>
      <c r="E15" s="66"/>
      <c r="F15" s="60"/>
      <c r="G15" s="57"/>
      <c r="H15" s="60">
        <f>H9+H16</f>
        <v>0</v>
      </c>
      <c r="I15" s="179"/>
      <c r="J15" s="181"/>
    </row>
    <row r="16" spans="1:110" ht="27" hidden="1" customHeight="1" thickBot="1" x14ac:dyDescent="0.25">
      <c r="A16" s="57"/>
      <c r="B16" s="476" t="str">
        <f>Weighting!C52</f>
        <v>QA 2.0</v>
      </c>
      <c r="C16" s="691" t="s">
        <v>219</v>
      </c>
      <c r="D16" s="691"/>
      <c r="E16" s="691"/>
      <c r="F16" s="450"/>
      <c r="G16" s="57"/>
      <c r="H16" s="57">
        <f>H18+H26</f>
        <v>0</v>
      </c>
      <c r="I16" s="61" t="s">
        <v>245</v>
      </c>
      <c r="J16" s="181"/>
    </row>
    <row r="17" spans="1:110" ht="18.75" hidden="1" customHeight="1" thickBot="1" x14ac:dyDescent="0.25">
      <c r="A17" s="57"/>
      <c r="B17" s="185"/>
      <c r="C17" s="185"/>
      <c r="D17" s="185"/>
      <c r="E17" s="185"/>
      <c r="F17" s="185"/>
      <c r="G17" s="57"/>
      <c r="H17" s="60"/>
      <c r="I17" s="179"/>
      <c r="J17" s="181"/>
    </row>
    <row r="18" spans="1:110" ht="27" customHeight="1" x14ac:dyDescent="0.2">
      <c r="A18" s="57"/>
      <c r="B18" s="475" t="str">
        <f>Weighting!C53</f>
        <v>QA 2.1</v>
      </c>
      <c r="C18" s="705" t="s">
        <v>389</v>
      </c>
      <c r="D18" s="705"/>
      <c r="E18" s="705"/>
      <c r="F18" s="412" t="s">
        <v>246</v>
      </c>
      <c r="G18" s="57"/>
      <c r="H18" s="60">
        <f>H20*$G$74</f>
        <v>0</v>
      </c>
      <c r="I18" s="179"/>
      <c r="J18" s="181"/>
      <c r="K18" s="273">
        <f>K20*$G$74</f>
        <v>0</v>
      </c>
      <c r="L18" s="273">
        <f t="shared" ref="L18:U18" si="3">L20*$G$74</f>
        <v>0</v>
      </c>
      <c r="M18" s="273">
        <f t="shared" si="3"/>
        <v>0</v>
      </c>
      <c r="N18" s="273">
        <f t="shared" si="3"/>
        <v>0</v>
      </c>
      <c r="O18" s="273">
        <f t="shared" si="3"/>
        <v>0</v>
      </c>
      <c r="P18" s="273">
        <f t="shared" si="3"/>
        <v>0</v>
      </c>
      <c r="Q18" s="273">
        <f t="shared" si="3"/>
        <v>0</v>
      </c>
      <c r="R18" s="273">
        <f t="shared" si="3"/>
        <v>0</v>
      </c>
      <c r="S18" s="273">
        <f t="shared" si="3"/>
        <v>0</v>
      </c>
      <c r="T18" s="273">
        <f t="shared" si="3"/>
        <v>0</v>
      </c>
      <c r="U18" s="273">
        <f t="shared" si="3"/>
        <v>0</v>
      </c>
      <c r="V18" s="273">
        <f t="shared" ref="V18:CG18" si="4">V20*$G$74</f>
        <v>0</v>
      </c>
      <c r="W18" s="273">
        <f t="shared" si="4"/>
        <v>0</v>
      </c>
      <c r="X18" s="273">
        <f t="shared" si="4"/>
        <v>0</v>
      </c>
      <c r="Y18" s="273">
        <f t="shared" si="4"/>
        <v>0</v>
      </c>
      <c r="Z18" s="273">
        <f t="shared" si="4"/>
        <v>0</v>
      </c>
      <c r="AA18" s="273">
        <f t="shared" si="4"/>
        <v>0</v>
      </c>
      <c r="AB18" s="273">
        <f t="shared" si="4"/>
        <v>0</v>
      </c>
      <c r="AC18" s="273">
        <f t="shared" si="4"/>
        <v>0</v>
      </c>
      <c r="AD18" s="273">
        <f t="shared" si="4"/>
        <v>0</v>
      </c>
      <c r="AE18" s="273">
        <f t="shared" si="4"/>
        <v>0</v>
      </c>
      <c r="AF18" s="273">
        <f t="shared" si="4"/>
        <v>0</v>
      </c>
      <c r="AG18" s="273">
        <f t="shared" si="4"/>
        <v>0</v>
      </c>
      <c r="AH18" s="273">
        <f t="shared" si="4"/>
        <v>0</v>
      </c>
      <c r="AI18" s="273">
        <f t="shared" si="4"/>
        <v>0</v>
      </c>
      <c r="AJ18" s="273">
        <f t="shared" si="4"/>
        <v>0</v>
      </c>
      <c r="AK18" s="273">
        <f t="shared" si="4"/>
        <v>0</v>
      </c>
      <c r="AL18" s="273">
        <f t="shared" si="4"/>
        <v>0</v>
      </c>
      <c r="AM18" s="273">
        <f t="shared" si="4"/>
        <v>0</v>
      </c>
      <c r="AN18" s="273">
        <f t="shared" si="4"/>
        <v>0</v>
      </c>
      <c r="AO18" s="273">
        <f t="shared" si="4"/>
        <v>0</v>
      </c>
      <c r="AP18" s="273">
        <f t="shared" si="4"/>
        <v>0</v>
      </c>
      <c r="AQ18" s="273">
        <f t="shared" si="4"/>
        <v>0</v>
      </c>
      <c r="AR18" s="273">
        <f t="shared" si="4"/>
        <v>0</v>
      </c>
      <c r="AS18" s="273">
        <f t="shared" si="4"/>
        <v>0</v>
      </c>
      <c r="AT18" s="273">
        <f t="shared" si="4"/>
        <v>0</v>
      </c>
      <c r="AU18" s="273">
        <f t="shared" si="4"/>
        <v>0</v>
      </c>
      <c r="AV18" s="273">
        <f t="shared" si="4"/>
        <v>0</v>
      </c>
      <c r="AW18" s="273">
        <f t="shared" si="4"/>
        <v>0</v>
      </c>
      <c r="AX18" s="273">
        <f t="shared" si="4"/>
        <v>0</v>
      </c>
      <c r="AY18" s="273">
        <f t="shared" si="4"/>
        <v>0</v>
      </c>
      <c r="AZ18" s="273">
        <f t="shared" si="4"/>
        <v>0</v>
      </c>
      <c r="BA18" s="273">
        <f t="shared" si="4"/>
        <v>0</v>
      </c>
      <c r="BB18" s="273">
        <f t="shared" si="4"/>
        <v>0</v>
      </c>
      <c r="BC18" s="273">
        <f t="shared" si="4"/>
        <v>0</v>
      </c>
      <c r="BD18" s="273">
        <f t="shared" si="4"/>
        <v>0</v>
      </c>
      <c r="BE18" s="273">
        <f t="shared" si="4"/>
        <v>0</v>
      </c>
      <c r="BF18" s="273">
        <f t="shared" si="4"/>
        <v>0</v>
      </c>
      <c r="BG18" s="273">
        <f t="shared" si="4"/>
        <v>0</v>
      </c>
      <c r="BH18" s="273">
        <f t="shared" si="4"/>
        <v>0</v>
      </c>
      <c r="BI18" s="273">
        <f t="shared" si="4"/>
        <v>0</v>
      </c>
      <c r="BJ18" s="273">
        <f t="shared" si="4"/>
        <v>0</v>
      </c>
      <c r="BK18" s="273">
        <f t="shared" si="4"/>
        <v>0</v>
      </c>
      <c r="BL18" s="273">
        <f t="shared" si="4"/>
        <v>0</v>
      </c>
      <c r="BM18" s="273">
        <f t="shared" si="4"/>
        <v>0</v>
      </c>
      <c r="BN18" s="273">
        <f t="shared" si="4"/>
        <v>0</v>
      </c>
      <c r="BO18" s="273">
        <f t="shared" si="4"/>
        <v>0</v>
      </c>
      <c r="BP18" s="273">
        <f t="shared" si="4"/>
        <v>0</v>
      </c>
      <c r="BQ18" s="273">
        <f t="shared" si="4"/>
        <v>0</v>
      </c>
      <c r="BR18" s="273">
        <f t="shared" si="4"/>
        <v>0</v>
      </c>
      <c r="BS18" s="273">
        <f t="shared" si="4"/>
        <v>0</v>
      </c>
      <c r="BT18" s="273">
        <f t="shared" si="4"/>
        <v>0</v>
      </c>
      <c r="BU18" s="273">
        <f t="shared" si="4"/>
        <v>0</v>
      </c>
      <c r="BV18" s="273">
        <f t="shared" si="4"/>
        <v>0</v>
      </c>
      <c r="BW18" s="273">
        <f t="shared" si="4"/>
        <v>0</v>
      </c>
      <c r="BX18" s="273">
        <f t="shared" si="4"/>
        <v>0</v>
      </c>
      <c r="BY18" s="273">
        <f t="shared" si="4"/>
        <v>0</v>
      </c>
      <c r="BZ18" s="273">
        <f t="shared" si="4"/>
        <v>0</v>
      </c>
      <c r="CA18" s="273">
        <f t="shared" si="4"/>
        <v>0</v>
      </c>
      <c r="CB18" s="273">
        <f t="shared" si="4"/>
        <v>0</v>
      </c>
      <c r="CC18" s="273">
        <f t="shared" si="4"/>
        <v>0</v>
      </c>
      <c r="CD18" s="273">
        <f t="shared" si="4"/>
        <v>0</v>
      </c>
      <c r="CE18" s="273">
        <f t="shared" si="4"/>
        <v>0</v>
      </c>
      <c r="CF18" s="273">
        <f t="shared" si="4"/>
        <v>0</v>
      </c>
      <c r="CG18" s="273">
        <f t="shared" si="4"/>
        <v>0</v>
      </c>
      <c r="CH18" s="273">
        <f t="shared" ref="CH18:DF18" si="5">CH20*$G$74</f>
        <v>0</v>
      </c>
      <c r="CI18" s="273">
        <f t="shared" si="5"/>
        <v>0</v>
      </c>
      <c r="CJ18" s="273">
        <f t="shared" si="5"/>
        <v>0</v>
      </c>
      <c r="CK18" s="273">
        <f t="shared" si="5"/>
        <v>0</v>
      </c>
      <c r="CL18" s="273">
        <f t="shared" si="5"/>
        <v>0</v>
      </c>
      <c r="CM18" s="273">
        <f t="shared" si="5"/>
        <v>0</v>
      </c>
      <c r="CN18" s="273">
        <f t="shared" si="5"/>
        <v>0</v>
      </c>
      <c r="CO18" s="273">
        <f t="shared" si="5"/>
        <v>0</v>
      </c>
      <c r="CP18" s="273">
        <f t="shared" si="5"/>
        <v>0</v>
      </c>
      <c r="CQ18" s="273">
        <f t="shared" si="5"/>
        <v>0</v>
      </c>
      <c r="CR18" s="273">
        <f t="shared" si="5"/>
        <v>0</v>
      </c>
      <c r="CS18" s="273">
        <f t="shared" si="5"/>
        <v>0</v>
      </c>
      <c r="CT18" s="273">
        <f t="shared" si="5"/>
        <v>0</v>
      </c>
      <c r="CU18" s="273">
        <f t="shared" si="5"/>
        <v>0</v>
      </c>
      <c r="CV18" s="273">
        <f t="shared" si="5"/>
        <v>0</v>
      </c>
      <c r="CW18" s="273">
        <f t="shared" si="5"/>
        <v>0</v>
      </c>
      <c r="CX18" s="273">
        <f t="shared" si="5"/>
        <v>0</v>
      </c>
      <c r="CY18" s="273">
        <f t="shared" si="5"/>
        <v>0</v>
      </c>
      <c r="CZ18" s="273">
        <f t="shared" si="5"/>
        <v>0</v>
      </c>
      <c r="DA18" s="273">
        <f t="shared" si="5"/>
        <v>0</v>
      </c>
      <c r="DB18" s="273">
        <f t="shared" si="5"/>
        <v>0</v>
      </c>
      <c r="DC18" s="273">
        <f t="shared" si="5"/>
        <v>0</v>
      </c>
      <c r="DD18" s="273">
        <f t="shared" si="5"/>
        <v>0</v>
      </c>
      <c r="DE18" s="273">
        <f t="shared" si="5"/>
        <v>0</v>
      </c>
      <c r="DF18" s="273">
        <f t="shared" si="5"/>
        <v>0</v>
      </c>
    </row>
    <row r="19" spans="1:110" ht="30" customHeight="1" thickBot="1" x14ac:dyDescent="0.25">
      <c r="A19" s="57"/>
      <c r="B19" s="390"/>
      <c r="C19" s="692" t="s">
        <v>382</v>
      </c>
      <c r="D19" s="692"/>
      <c r="E19" s="692"/>
      <c r="F19" s="431">
        <v>100</v>
      </c>
      <c r="G19" s="57"/>
      <c r="H19" s="66"/>
      <c r="I19" s="243"/>
      <c r="J19" s="181"/>
    </row>
    <row r="20" spans="1:110" ht="30" customHeight="1" thickBot="1" x14ac:dyDescent="0.25">
      <c r="A20" s="57"/>
      <c r="B20" s="390"/>
      <c r="C20" s="690" t="s">
        <v>381</v>
      </c>
      <c r="D20" s="690"/>
      <c r="E20" s="690"/>
      <c r="F20" s="432">
        <v>85</v>
      </c>
      <c r="G20" s="57"/>
      <c r="H20" s="66">
        <f>I20</f>
        <v>0</v>
      </c>
      <c r="I20" s="263">
        <f>IFERROR(AVERAGEIF(K20:DF20,"&lt;&gt;0"),0)</f>
        <v>0</v>
      </c>
      <c r="J20" s="181"/>
      <c r="K20" s="252">
        <v>0</v>
      </c>
      <c r="L20" s="252">
        <v>0</v>
      </c>
      <c r="M20" s="252">
        <v>0</v>
      </c>
      <c r="N20" s="252">
        <v>0</v>
      </c>
      <c r="O20" s="252">
        <v>0</v>
      </c>
      <c r="P20" s="252">
        <v>0</v>
      </c>
      <c r="Q20" s="252">
        <v>0</v>
      </c>
      <c r="R20" s="252">
        <v>0</v>
      </c>
      <c r="S20" s="252">
        <v>0</v>
      </c>
      <c r="T20" s="252">
        <v>0</v>
      </c>
      <c r="U20" s="252">
        <v>0</v>
      </c>
      <c r="V20" s="252">
        <v>0</v>
      </c>
      <c r="W20" s="252">
        <v>0</v>
      </c>
      <c r="X20" s="252">
        <v>0</v>
      </c>
      <c r="Y20" s="252">
        <v>0</v>
      </c>
      <c r="Z20" s="252">
        <v>0</v>
      </c>
      <c r="AA20" s="252">
        <v>0</v>
      </c>
      <c r="AB20" s="252">
        <v>0</v>
      </c>
      <c r="AC20" s="252">
        <v>0</v>
      </c>
      <c r="AD20" s="252">
        <v>0</v>
      </c>
      <c r="AE20" s="252">
        <v>0</v>
      </c>
      <c r="AF20" s="252">
        <v>0</v>
      </c>
      <c r="AG20" s="252">
        <v>0</v>
      </c>
      <c r="AH20" s="252">
        <v>0</v>
      </c>
      <c r="AI20" s="252">
        <v>0</v>
      </c>
      <c r="AJ20" s="252">
        <v>0</v>
      </c>
      <c r="AK20" s="252">
        <v>0</v>
      </c>
      <c r="AL20" s="252">
        <v>0</v>
      </c>
      <c r="AM20" s="252">
        <v>0</v>
      </c>
      <c r="AN20" s="252">
        <v>0</v>
      </c>
      <c r="AO20" s="252">
        <v>0</v>
      </c>
      <c r="AP20" s="252">
        <v>0</v>
      </c>
      <c r="AQ20" s="252">
        <v>0</v>
      </c>
      <c r="AR20" s="252">
        <v>0</v>
      </c>
      <c r="AS20" s="252">
        <v>0</v>
      </c>
      <c r="AT20" s="252">
        <v>0</v>
      </c>
      <c r="AU20" s="252">
        <v>0</v>
      </c>
      <c r="AV20" s="252">
        <v>0</v>
      </c>
      <c r="AW20" s="252">
        <v>0</v>
      </c>
      <c r="AX20" s="252">
        <v>0</v>
      </c>
      <c r="AY20" s="252">
        <v>0</v>
      </c>
      <c r="AZ20" s="252">
        <v>0</v>
      </c>
      <c r="BA20" s="252">
        <v>0</v>
      </c>
      <c r="BB20" s="252">
        <v>0</v>
      </c>
      <c r="BC20" s="252">
        <v>0</v>
      </c>
      <c r="BD20" s="252">
        <v>0</v>
      </c>
      <c r="BE20" s="252">
        <v>0</v>
      </c>
      <c r="BF20" s="252">
        <v>0</v>
      </c>
      <c r="BG20" s="252">
        <v>0</v>
      </c>
      <c r="BH20" s="252">
        <v>0</v>
      </c>
      <c r="BI20" s="252">
        <v>0</v>
      </c>
      <c r="BJ20" s="252">
        <v>0</v>
      </c>
      <c r="BK20" s="252">
        <v>0</v>
      </c>
      <c r="BL20" s="252">
        <v>0</v>
      </c>
      <c r="BM20" s="252">
        <v>0</v>
      </c>
      <c r="BN20" s="252">
        <v>0</v>
      </c>
      <c r="BO20" s="252">
        <v>0</v>
      </c>
      <c r="BP20" s="252">
        <v>0</v>
      </c>
      <c r="BQ20" s="252">
        <v>0</v>
      </c>
      <c r="BR20" s="252">
        <v>0</v>
      </c>
      <c r="BS20" s="252">
        <v>0</v>
      </c>
      <c r="BT20" s="252">
        <v>0</v>
      </c>
      <c r="BU20" s="252">
        <v>0</v>
      </c>
      <c r="BV20" s="252">
        <v>0</v>
      </c>
      <c r="BW20" s="252">
        <v>0</v>
      </c>
      <c r="BX20" s="252">
        <v>0</v>
      </c>
      <c r="BY20" s="252">
        <v>0</v>
      </c>
      <c r="BZ20" s="252">
        <v>0</v>
      </c>
      <c r="CA20" s="252">
        <v>0</v>
      </c>
      <c r="CB20" s="252">
        <v>0</v>
      </c>
      <c r="CC20" s="252">
        <v>0</v>
      </c>
      <c r="CD20" s="252">
        <v>0</v>
      </c>
      <c r="CE20" s="252">
        <v>0</v>
      </c>
      <c r="CF20" s="252">
        <v>0</v>
      </c>
      <c r="CG20" s="252">
        <v>0</v>
      </c>
      <c r="CH20" s="252">
        <v>0</v>
      </c>
      <c r="CI20" s="252">
        <v>0</v>
      </c>
      <c r="CJ20" s="252">
        <v>0</v>
      </c>
      <c r="CK20" s="252">
        <v>0</v>
      </c>
      <c r="CL20" s="252">
        <v>0</v>
      </c>
      <c r="CM20" s="252">
        <v>0</v>
      </c>
      <c r="CN20" s="252">
        <v>0</v>
      </c>
      <c r="CO20" s="252">
        <v>0</v>
      </c>
      <c r="CP20" s="252">
        <v>0</v>
      </c>
      <c r="CQ20" s="252">
        <v>0</v>
      </c>
      <c r="CR20" s="252">
        <v>0</v>
      </c>
      <c r="CS20" s="252">
        <v>0</v>
      </c>
      <c r="CT20" s="252">
        <v>0</v>
      </c>
      <c r="CU20" s="252">
        <v>0</v>
      </c>
      <c r="CV20" s="252">
        <v>0</v>
      </c>
      <c r="CW20" s="252">
        <v>0</v>
      </c>
      <c r="CX20" s="252">
        <v>0</v>
      </c>
      <c r="CY20" s="252">
        <v>0</v>
      </c>
      <c r="CZ20" s="252">
        <v>0</v>
      </c>
      <c r="DA20" s="252">
        <v>0</v>
      </c>
      <c r="DB20" s="252">
        <v>0</v>
      </c>
      <c r="DC20" s="252">
        <v>0</v>
      </c>
      <c r="DD20" s="252">
        <v>0</v>
      </c>
      <c r="DE20" s="252">
        <v>0</v>
      </c>
      <c r="DF20" s="252">
        <v>0</v>
      </c>
    </row>
    <row r="21" spans="1:110" ht="30" customHeight="1" x14ac:dyDescent="0.2">
      <c r="A21" s="57"/>
      <c r="B21" s="390"/>
      <c r="C21" s="697" t="s">
        <v>380</v>
      </c>
      <c r="D21" s="697"/>
      <c r="E21" s="697"/>
      <c r="F21" s="433">
        <v>25</v>
      </c>
      <c r="G21" s="57"/>
      <c r="H21" s="66"/>
      <c r="I21" s="243"/>
      <c r="J21" s="181"/>
    </row>
    <row r="22" spans="1:110" ht="27.75" hidden="1" customHeight="1" thickBot="1" x14ac:dyDescent="0.25">
      <c r="A22" s="57"/>
      <c r="B22" s="390"/>
      <c r="C22" s="709" t="s">
        <v>170</v>
      </c>
      <c r="D22" s="709"/>
      <c r="E22" s="709"/>
      <c r="F22" s="390">
        <v>0</v>
      </c>
      <c r="G22" s="57"/>
      <c r="H22" s="199"/>
      <c r="I22" s="215"/>
      <c r="J22" s="181"/>
    </row>
    <row r="23" spans="1:110" ht="27" customHeight="1" thickBot="1" x14ac:dyDescent="0.25">
      <c r="A23" s="57"/>
      <c r="B23" s="476" t="str">
        <f>Weighting!C54</f>
        <v>QA 2.2</v>
      </c>
      <c r="C23" s="704" t="s">
        <v>258</v>
      </c>
      <c r="D23" s="704"/>
      <c r="E23" s="704"/>
      <c r="F23" s="421" t="s">
        <v>246</v>
      </c>
      <c r="G23" s="57"/>
      <c r="H23" s="60">
        <f>H24*$G$75</f>
        <v>0</v>
      </c>
      <c r="I23" s="179"/>
      <c r="J23" s="181"/>
      <c r="K23" s="273">
        <f>K24*$G$75</f>
        <v>0</v>
      </c>
      <c r="L23" s="273">
        <f t="shared" ref="L23:U23" si="6">L24*$G$75</f>
        <v>0</v>
      </c>
      <c r="M23" s="273">
        <f t="shared" si="6"/>
        <v>0</v>
      </c>
      <c r="N23" s="273">
        <f t="shared" si="6"/>
        <v>0</v>
      </c>
      <c r="O23" s="273">
        <f t="shared" si="6"/>
        <v>0</v>
      </c>
      <c r="P23" s="273">
        <f t="shared" si="6"/>
        <v>0</v>
      </c>
      <c r="Q23" s="273">
        <f t="shared" si="6"/>
        <v>0</v>
      </c>
      <c r="R23" s="273">
        <f t="shared" si="6"/>
        <v>0</v>
      </c>
      <c r="S23" s="273">
        <f t="shared" si="6"/>
        <v>0</v>
      </c>
      <c r="T23" s="273">
        <f t="shared" si="6"/>
        <v>0</v>
      </c>
      <c r="U23" s="273">
        <f t="shared" si="6"/>
        <v>0</v>
      </c>
      <c r="V23" s="273">
        <f t="shared" ref="V23" si="7">V24*$G$75</f>
        <v>0</v>
      </c>
      <c r="W23" s="273">
        <f t="shared" ref="W23" si="8">W24*$G$75</f>
        <v>0</v>
      </c>
      <c r="X23" s="273">
        <f t="shared" ref="X23" si="9">X24*$G$75</f>
        <v>0</v>
      </c>
      <c r="Y23" s="273">
        <f t="shared" ref="Y23" si="10">Y24*$G$75</f>
        <v>0</v>
      </c>
      <c r="Z23" s="273">
        <f t="shared" ref="Z23" si="11">Z24*$G$75</f>
        <v>0</v>
      </c>
      <c r="AA23" s="273">
        <f t="shared" ref="AA23" si="12">AA24*$G$75</f>
        <v>0</v>
      </c>
      <c r="AB23" s="273">
        <f t="shared" ref="AB23" si="13">AB24*$G$75</f>
        <v>0</v>
      </c>
      <c r="AC23" s="273">
        <f t="shared" ref="AC23" si="14">AC24*$G$75</f>
        <v>0</v>
      </c>
      <c r="AD23" s="273">
        <f t="shared" ref="AD23:AE23" si="15">AD24*$G$75</f>
        <v>0</v>
      </c>
      <c r="AE23" s="273">
        <f t="shared" si="15"/>
        <v>0</v>
      </c>
      <c r="AF23" s="273">
        <f t="shared" ref="AF23" si="16">AF24*$G$75</f>
        <v>0</v>
      </c>
      <c r="AG23" s="273">
        <f t="shared" ref="AG23" si="17">AG24*$G$75</f>
        <v>0</v>
      </c>
      <c r="AH23" s="273">
        <f t="shared" ref="AH23" si="18">AH24*$G$75</f>
        <v>0</v>
      </c>
      <c r="AI23" s="273">
        <f t="shared" ref="AI23" si="19">AI24*$G$75</f>
        <v>0</v>
      </c>
      <c r="AJ23" s="273">
        <f t="shared" ref="AJ23" si="20">AJ24*$G$75</f>
        <v>0</v>
      </c>
      <c r="AK23" s="273">
        <f t="shared" ref="AK23" si="21">AK24*$G$75</f>
        <v>0</v>
      </c>
      <c r="AL23" s="273">
        <f t="shared" ref="AL23" si="22">AL24*$G$75</f>
        <v>0</v>
      </c>
      <c r="AM23" s="273">
        <f t="shared" ref="AM23" si="23">AM24*$G$75</f>
        <v>0</v>
      </c>
      <c r="AN23" s="273">
        <f t="shared" ref="AN23:AO23" si="24">AN24*$G$75</f>
        <v>0</v>
      </c>
      <c r="AO23" s="273">
        <f t="shared" si="24"/>
        <v>0</v>
      </c>
      <c r="AP23" s="273">
        <f t="shared" ref="AP23" si="25">AP24*$G$75</f>
        <v>0</v>
      </c>
      <c r="AQ23" s="273">
        <f t="shared" ref="AQ23" si="26">AQ24*$G$75</f>
        <v>0</v>
      </c>
      <c r="AR23" s="273">
        <f t="shared" ref="AR23" si="27">AR24*$G$75</f>
        <v>0</v>
      </c>
      <c r="AS23" s="273">
        <f t="shared" ref="AS23" si="28">AS24*$G$75</f>
        <v>0</v>
      </c>
      <c r="AT23" s="273">
        <f t="shared" ref="AT23" si="29">AT24*$G$75</f>
        <v>0</v>
      </c>
      <c r="AU23" s="273">
        <f t="shared" ref="AU23" si="30">AU24*$G$75</f>
        <v>0</v>
      </c>
      <c r="AV23" s="273">
        <f t="shared" ref="AV23" si="31">AV24*$G$75</f>
        <v>0</v>
      </c>
      <c r="AW23" s="273">
        <f t="shared" ref="AW23" si="32">AW24*$G$75</f>
        <v>0</v>
      </c>
      <c r="AX23" s="273">
        <f t="shared" ref="AX23:AY23" si="33">AX24*$G$75</f>
        <v>0</v>
      </c>
      <c r="AY23" s="273">
        <f t="shared" si="33"/>
        <v>0</v>
      </c>
      <c r="AZ23" s="273">
        <f t="shared" ref="AZ23" si="34">AZ24*$G$75</f>
        <v>0</v>
      </c>
      <c r="BA23" s="273">
        <f t="shared" ref="BA23" si="35">BA24*$G$75</f>
        <v>0</v>
      </c>
      <c r="BB23" s="273">
        <f t="shared" ref="BB23" si="36">BB24*$G$75</f>
        <v>0</v>
      </c>
      <c r="BC23" s="273">
        <f t="shared" ref="BC23" si="37">BC24*$G$75</f>
        <v>0</v>
      </c>
      <c r="BD23" s="273">
        <f t="shared" ref="BD23" si="38">BD24*$G$75</f>
        <v>0</v>
      </c>
      <c r="BE23" s="273">
        <f t="shared" ref="BE23" si="39">BE24*$G$75</f>
        <v>0</v>
      </c>
      <c r="BF23" s="273">
        <f t="shared" ref="BF23" si="40">BF24*$G$75</f>
        <v>0</v>
      </c>
      <c r="BG23" s="273">
        <f t="shared" ref="BG23" si="41">BG24*$G$75</f>
        <v>0</v>
      </c>
      <c r="BH23" s="273">
        <f t="shared" ref="BH23:BI23" si="42">BH24*$G$75</f>
        <v>0</v>
      </c>
      <c r="BI23" s="273">
        <f t="shared" si="42"/>
        <v>0</v>
      </c>
      <c r="BJ23" s="273">
        <f t="shared" ref="BJ23" si="43">BJ24*$G$75</f>
        <v>0</v>
      </c>
      <c r="BK23" s="273">
        <f t="shared" ref="BK23" si="44">BK24*$G$75</f>
        <v>0</v>
      </c>
      <c r="BL23" s="273">
        <f t="shared" ref="BL23" si="45">BL24*$G$75</f>
        <v>0</v>
      </c>
      <c r="BM23" s="273">
        <f t="shared" ref="BM23" si="46">BM24*$G$75</f>
        <v>0</v>
      </c>
      <c r="BN23" s="273">
        <f t="shared" ref="BN23" si="47">BN24*$G$75</f>
        <v>0</v>
      </c>
      <c r="BO23" s="273">
        <f t="shared" ref="BO23" si="48">BO24*$G$75</f>
        <v>0</v>
      </c>
      <c r="BP23" s="273">
        <f t="shared" ref="BP23" si="49">BP24*$G$75</f>
        <v>0</v>
      </c>
      <c r="BQ23" s="273">
        <f t="shared" ref="BQ23" si="50">BQ24*$G$75</f>
        <v>0</v>
      </c>
      <c r="BR23" s="273">
        <f t="shared" ref="BR23:BS23" si="51">BR24*$G$75</f>
        <v>0</v>
      </c>
      <c r="BS23" s="273">
        <f t="shared" si="51"/>
        <v>0</v>
      </c>
      <c r="BT23" s="273">
        <f t="shared" ref="BT23" si="52">BT24*$G$75</f>
        <v>0</v>
      </c>
      <c r="BU23" s="273">
        <f t="shared" ref="BU23" si="53">BU24*$G$75</f>
        <v>0</v>
      </c>
      <c r="BV23" s="273">
        <f t="shared" ref="BV23" si="54">BV24*$G$75</f>
        <v>0</v>
      </c>
      <c r="BW23" s="273">
        <f t="shared" ref="BW23" si="55">BW24*$G$75</f>
        <v>0</v>
      </c>
      <c r="BX23" s="273">
        <f t="shared" ref="BX23" si="56">BX24*$G$75</f>
        <v>0</v>
      </c>
      <c r="BY23" s="273">
        <f t="shared" ref="BY23" si="57">BY24*$G$75</f>
        <v>0</v>
      </c>
      <c r="BZ23" s="273">
        <f t="shared" ref="BZ23" si="58">BZ24*$G$75</f>
        <v>0</v>
      </c>
      <c r="CA23" s="273">
        <f t="shared" ref="CA23" si="59">CA24*$G$75</f>
        <v>0</v>
      </c>
      <c r="CB23" s="273">
        <f t="shared" ref="CB23:CC23" si="60">CB24*$G$75</f>
        <v>0</v>
      </c>
      <c r="CC23" s="273">
        <f t="shared" si="60"/>
        <v>0</v>
      </c>
      <c r="CD23" s="273">
        <f t="shared" ref="CD23" si="61">CD24*$G$75</f>
        <v>0</v>
      </c>
      <c r="CE23" s="273">
        <f t="shared" ref="CE23" si="62">CE24*$G$75</f>
        <v>0</v>
      </c>
      <c r="CF23" s="273">
        <f t="shared" ref="CF23" si="63">CF24*$G$75</f>
        <v>0</v>
      </c>
      <c r="CG23" s="273">
        <f t="shared" ref="CG23" si="64">CG24*$G$75</f>
        <v>0</v>
      </c>
      <c r="CH23" s="273">
        <f t="shared" ref="CH23" si="65">CH24*$G$75</f>
        <v>0</v>
      </c>
      <c r="CI23" s="273">
        <f t="shared" ref="CI23" si="66">CI24*$G$75</f>
        <v>0</v>
      </c>
      <c r="CJ23" s="273">
        <f t="shared" ref="CJ23" si="67">CJ24*$G$75</f>
        <v>0</v>
      </c>
      <c r="CK23" s="273">
        <f t="shared" ref="CK23" si="68">CK24*$G$75</f>
        <v>0</v>
      </c>
      <c r="CL23" s="273">
        <f t="shared" ref="CL23:CM23" si="69">CL24*$G$75</f>
        <v>0</v>
      </c>
      <c r="CM23" s="273">
        <f t="shared" si="69"/>
        <v>0</v>
      </c>
      <c r="CN23" s="273">
        <f t="shared" ref="CN23" si="70">CN24*$G$75</f>
        <v>0</v>
      </c>
      <c r="CO23" s="273">
        <f t="shared" ref="CO23" si="71">CO24*$G$75</f>
        <v>0</v>
      </c>
      <c r="CP23" s="273">
        <f t="shared" ref="CP23" si="72">CP24*$G$75</f>
        <v>0</v>
      </c>
      <c r="CQ23" s="273">
        <f t="shared" ref="CQ23" si="73">CQ24*$G$75</f>
        <v>0</v>
      </c>
      <c r="CR23" s="273">
        <f t="shared" ref="CR23" si="74">CR24*$G$75</f>
        <v>0</v>
      </c>
      <c r="CS23" s="273">
        <f t="shared" ref="CS23" si="75">CS24*$G$75</f>
        <v>0</v>
      </c>
      <c r="CT23" s="273">
        <f t="shared" ref="CT23" si="76">CT24*$G$75</f>
        <v>0</v>
      </c>
      <c r="CU23" s="273">
        <f t="shared" ref="CU23" si="77">CU24*$G$75</f>
        <v>0</v>
      </c>
      <c r="CV23" s="273">
        <f t="shared" ref="CV23:CW23" si="78">CV24*$G$75</f>
        <v>0</v>
      </c>
      <c r="CW23" s="273">
        <f t="shared" si="78"/>
        <v>0</v>
      </c>
      <c r="CX23" s="273">
        <f t="shared" ref="CX23" si="79">CX24*$G$75</f>
        <v>0</v>
      </c>
      <c r="CY23" s="273">
        <f t="shared" ref="CY23" si="80">CY24*$G$75</f>
        <v>0</v>
      </c>
      <c r="CZ23" s="273">
        <f t="shared" ref="CZ23" si="81">CZ24*$G$75</f>
        <v>0</v>
      </c>
      <c r="DA23" s="273">
        <f t="shared" ref="DA23" si="82">DA24*$G$75</f>
        <v>0</v>
      </c>
      <c r="DB23" s="273">
        <f t="shared" ref="DB23" si="83">DB24*$G$75</f>
        <v>0</v>
      </c>
      <c r="DC23" s="273">
        <f t="shared" ref="DC23" si="84">DC24*$G$75</f>
        <v>0</v>
      </c>
      <c r="DD23" s="273">
        <f t="shared" ref="DD23" si="85">DD24*$G$75</f>
        <v>0</v>
      </c>
      <c r="DE23" s="273">
        <f t="shared" ref="DE23" si="86">DE24*$G$75</f>
        <v>0</v>
      </c>
      <c r="DF23" s="273">
        <f t="shared" ref="DF23" si="87">DF24*$G$75</f>
        <v>0</v>
      </c>
    </row>
    <row r="24" spans="1:110" ht="30" customHeight="1" thickBot="1" x14ac:dyDescent="0.25">
      <c r="A24" s="57"/>
      <c r="B24" s="390"/>
      <c r="C24" s="709" t="s">
        <v>313</v>
      </c>
      <c r="D24" s="709"/>
      <c r="E24" s="709"/>
      <c r="F24" s="390">
        <v>50</v>
      </c>
      <c r="G24" s="57"/>
      <c r="H24" s="66">
        <f>I24</f>
        <v>0</v>
      </c>
      <c r="I24" s="263">
        <f>IFERROR(AVERAGEIF(K24:DF24,"&lt;&gt;0"),0)</f>
        <v>0</v>
      </c>
      <c r="J24" s="181"/>
      <c r="K24" s="252">
        <v>0</v>
      </c>
      <c r="L24" s="252">
        <v>0</v>
      </c>
      <c r="M24" s="252">
        <v>0</v>
      </c>
      <c r="N24" s="252">
        <v>0</v>
      </c>
      <c r="O24" s="252">
        <v>0</v>
      </c>
      <c r="P24" s="252">
        <v>0</v>
      </c>
      <c r="Q24" s="252">
        <v>0</v>
      </c>
      <c r="R24" s="252">
        <v>0</v>
      </c>
      <c r="S24" s="252">
        <v>0</v>
      </c>
      <c r="T24" s="252">
        <v>0</v>
      </c>
      <c r="U24" s="252">
        <v>0</v>
      </c>
      <c r="V24" s="252">
        <v>0</v>
      </c>
      <c r="W24" s="252">
        <v>0</v>
      </c>
      <c r="X24" s="252">
        <v>0</v>
      </c>
      <c r="Y24" s="252">
        <v>0</v>
      </c>
      <c r="Z24" s="252">
        <v>0</v>
      </c>
      <c r="AA24" s="252">
        <v>0</v>
      </c>
      <c r="AB24" s="252">
        <v>0</v>
      </c>
      <c r="AC24" s="252">
        <v>0</v>
      </c>
      <c r="AD24" s="252">
        <v>0</v>
      </c>
      <c r="AE24" s="252">
        <v>0</v>
      </c>
      <c r="AF24" s="252">
        <v>0</v>
      </c>
      <c r="AG24" s="252">
        <v>0</v>
      </c>
      <c r="AH24" s="252">
        <v>0</v>
      </c>
      <c r="AI24" s="252">
        <v>0</v>
      </c>
      <c r="AJ24" s="252">
        <v>0</v>
      </c>
      <c r="AK24" s="252">
        <v>0</v>
      </c>
      <c r="AL24" s="252">
        <v>0</v>
      </c>
      <c r="AM24" s="252">
        <v>0</v>
      </c>
      <c r="AN24" s="252">
        <v>0</v>
      </c>
      <c r="AO24" s="252">
        <v>0</v>
      </c>
      <c r="AP24" s="252">
        <v>0</v>
      </c>
      <c r="AQ24" s="252">
        <v>0</v>
      </c>
      <c r="AR24" s="252">
        <v>0</v>
      </c>
      <c r="AS24" s="252">
        <v>0</v>
      </c>
      <c r="AT24" s="252">
        <v>0</v>
      </c>
      <c r="AU24" s="252">
        <v>0</v>
      </c>
      <c r="AV24" s="252">
        <v>0</v>
      </c>
      <c r="AW24" s="252">
        <v>0</v>
      </c>
      <c r="AX24" s="252">
        <v>0</v>
      </c>
      <c r="AY24" s="252">
        <v>0</v>
      </c>
      <c r="AZ24" s="252">
        <v>0</v>
      </c>
      <c r="BA24" s="252">
        <v>0</v>
      </c>
      <c r="BB24" s="252">
        <v>0</v>
      </c>
      <c r="BC24" s="252">
        <v>0</v>
      </c>
      <c r="BD24" s="252">
        <v>0</v>
      </c>
      <c r="BE24" s="252">
        <v>0</v>
      </c>
      <c r="BF24" s="252">
        <v>0</v>
      </c>
      <c r="BG24" s="252">
        <v>0</v>
      </c>
      <c r="BH24" s="252">
        <v>0</v>
      </c>
      <c r="BI24" s="252">
        <v>0</v>
      </c>
      <c r="BJ24" s="252">
        <v>0</v>
      </c>
      <c r="BK24" s="252">
        <v>0</v>
      </c>
      <c r="BL24" s="252">
        <v>0</v>
      </c>
      <c r="BM24" s="252">
        <v>0</v>
      </c>
      <c r="BN24" s="252">
        <v>0</v>
      </c>
      <c r="BO24" s="252">
        <v>0</v>
      </c>
      <c r="BP24" s="252">
        <v>0</v>
      </c>
      <c r="BQ24" s="252">
        <v>0</v>
      </c>
      <c r="BR24" s="252">
        <v>0</v>
      </c>
      <c r="BS24" s="252">
        <v>0</v>
      </c>
      <c r="BT24" s="252">
        <v>0</v>
      </c>
      <c r="BU24" s="252">
        <v>0</v>
      </c>
      <c r="BV24" s="252">
        <v>0</v>
      </c>
      <c r="BW24" s="252">
        <v>0</v>
      </c>
      <c r="BX24" s="252">
        <v>0</v>
      </c>
      <c r="BY24" s="252">
        <v>0</v>
      </c>
      <c r="BZ24" s="252">
        <v>0</v>
      </c>
      <c r="CA24" s="252">
        <v>0</v>
      </c>
      <c r="CB24" s="252">
        <v>0</v>
      </c>
      <c r="CC24" s="252">
        <v>0</v>
      </c>
      <c r="CD24" s="252">
        <v>0</v>
      </c>
      <c r="CE24" s="252">
        <v>0</v>
      </c>
      <c r="CF24" s="252">
        <v>0</v>
      </c>
      <c r="CG24" s="252">
        <v>0</v>
      </c>
      <c r="CH24" s="252">
        <v>0</v>
      </c>
      <c r="CI24" s="252">
        <v>0</v>
      </c>
      <c r="CJ24" s="252">
        <v>0</v>
      </c>
      <c r="CK24" s="252">
        <v>0</v>
      </c>
      <c r="CL24" s="252">
        <v>0</v>
      </c>
      <c r="CM24" s="252">
        <v>0</v>
      </c>
      <c r="CN24" s="252">
        <v>0</v>
      </c>
      <c r="CO24" s="252">
        <v>0</v>
      </c>
      <c r="CP24" s="252">
        <v>0</v>
      </c>
      <c r="CQ24" s="252">
        <v>0</v>
      </c>
      <c r="CR24" s="252">
        <v>0</v>
      </c>
      <c r="CS24" s="252">
        <v>0</v>
      </c>
      <c r="CT24" s="252">
        <v>0</v>
      </c>
      <c r="CU24" s="252">
        <v>0</v>
      </c>
      <c r="CV24" s="252">
        <v>0</v>
      </c>
      <c r="CW24" s="252">
        <v>0</v>
      </c>
      <c r="CX24" s="252">
        <v>0</v>
      </c>
      <c r="CY24" s="252">
        <v>0</v>
      </c>
      <c r="CZ24" s="252">
        <v>0</v>
      </c>
      <c r="DA24" s="252">
        <v>0</v>
      </c>
      <c r="DB24" s="252">
        <v>0</v>
      </c>
      <c r="DC24" s="252">
        <v>0</v>
      </c>
      <c r="DD24" s="252">
        <v>0</v>
      </c>
      <c r="DE24" s="252">
        <v>0</v>
      </c>
      <c r="DF24" s="252">
        <v>0</v>
      </c>
    </row>
    <row r="25" spans="1:110" ht="30" customHeight="1" x14ac:dyDescent="0.2">
      <c r="A25" s="57"/>
      <c r="B25" s="390"/>
      <c r="C25" s="709" t="s">
        <v>51</v>
      </c>
      <c r="D25" s="709"/>
      <c r="E25" s="709"/>
      <c r="F25" s="390">
        <v>0</v>
      </c>
      <c r="G25" s="57"/>
      <c r="H25" s="66"/>
      <c r="I25" s="243"/>
      <c r="J25" s="181"/>
    </row>
    <row r="26" spans="1:110" ht="27" customHeight="1" thickBot="1" x14ac:dyDescent="0.25">
      <c r="A26" s="57"/>
      <c r="B26" s="476" t="str">
        <f>Weighting!C55</f>
        <v>QA 2.3</v>
      </c>
      <c r="C26" s="704" t="s">
        <v>163</v>
      </c>
      <c r="D26" s="704"/>
      <c r="E26" s="704"/>
      <c r="F26" s="421" t="s">
        <v>246</v>
      </c>
      <c r="G26" s="57"/>
      <c r="H26" s="60">
        <f>H27*$G$76</f>
        <v>0</v>
      </c>
      <c r="I26" s="179"/>
      <c r="J26" s="181"/>
      <c r="K26" s="273">
        <f>K27*$G$76</f>
        <v>0</v>
      </c>
      <c r="L26" s="273">
        <f t="shared" ref="L26:U26" si="88">L27*$G$76</f>
        <v>0</v>
      </c>
      <c r="M26" s="273">
        <f t="shared" si="88"/>
        <v>0</v>
      </c>
      <c r="N26" s="273">
        <f t="shared" si="88"/>
        <v>0</v>
      </c>
      <c r="O26" s="273">
        <f t="shared" si="88"/>
        <v>0</v>
      </c>
      <c r="P26" s="273">
        <f t="shared" si="88"/>
        <v>0</v>
      </c>
      <c r="Q26" s="273">
        <f t="shared" si="88"/>
        <v>0</v>
      </c>
      <c r="R26" s="273">
        <f t="shared" si="88"/>
        <v>0</v>
      </c>
      <c r="S26" s="273">
        <f t="shared" si="88"/>
        <v>0</v>
      </c>
      <c r="T26" s="273">
        <f t="shared" si="88"/>
        <v>0</v>
      </c>
      <c r="U26" s="273">
        <f t="shared" si="88"/>
        <v>0</v>
      </c>
      <c r="V26" s="273">
        <f t="shared" ref="V26" si="89">V27*$G$76</f>
        <v>0</v>
      </c>
      <c r="W26" s="273">
        <f t="shared" ref="W26" si="90">W27*$G$76</f>
        <v>0</v>
      </c>
      <c r="X26" s="273">
        <f t="shared" ref="X26" si="91">X27*$G$76</f>
        <v>0</v>
      </c>
      <c r="Y26" s="273">
        <f t="shared" ref="Y26" si="92">Y27*$G$76</f>
        <v>0</v>
      </c>
      <c r="Z26" s="273">
        <f t="shared" ref="Z26" si="93">Z27*$G$76</f>
        <v>0</v>
      </c>
      <c r="AA26" s="273">
        <f t="shared" ref="AA26" si="94">AA27*$G$76</f>
        <v>0</v>
      </c>
      <c r="AB26" s="273">
        <f t="shared" ref="AB26" si="95">AB27*$G$76</f>
        <v>0</v>
      </c>
      <c r="AC26" s="273">
        <f t="shared" ref="AC26" si="96">AC27*$G$76</f>
        <v>0</v>
      </c>
      <c r="AD26" s="273">
        <f t="shared" ref="AD26:AE26" si="97">AD27*$G$76</f>
        <v>0</v>
      </c>
      <c r="AE26" s="273">
        <f t="shared" si="97"/>
        <v>0</v>
      </c>
      <c r="AF26" s="273">
        <f t="shared" ref="AF26" si="98">AF27*$G$76</f>
        <v>0</v>
      </c>
      <c r="AG26" s="273">
        <f t="shared" ref="AG26" si="99">AG27*$G$76</f>
        <v>0</v>
      </c>
      <c r="AH26" s="273">
        <f t="shared" ref="AH26" si="100">AH27*$G$76</f>
        <v>0</v>
      </c>
      <c r="AI26" s="273">
        <f t="shared" ref="AI26" si="101">AI27*$G$76</f>
        <v>0</v>
      </c>
      <c r="AJ26" s="273">
        <f t="shared" ref="AJ26" si="102">AJ27*$G$76</f>
        <v>0</v>
      </c>
      <c r="AK26" s="273">
        <f t="shared" ref="AK26" si="103">AK27*$G$76</f>
        <v>0</v>
      </c>
      <c r="AL26" s="273">
        <f t="shared" ref="AL26" si="104">AL27*$G$76</f>
        <v>0</v>
      </c>
      <c r="AM26" s="273">
        <f t="shared" ref="AM26" si="105">AM27*$G$76</f>
        <v>0</v>
      </c>
      <c r="AN26" s="273">
        <f t="shared" ref="AN26:AO26" si="106">AN27*$G$76</f>
        <v>0</v>
      </c>
      <c r="AO26" s="273">
        <f t="shared" si="106"/>
        <v>0</v>
      </c>
      <c r="AP26" s="273">
        <f t="shared" ref="AP26" si="107">AP27*$G$76</f>
        <v>0</v>
      </c>
      <c r="AQ26" s="273">
        <f t="shared" ref="AQ26" si="108">AQ27*$G$76</f>
        <v>0</v>
      </c>
      <c r="AR26" s="273">
        <f t="shared" ref="AR26" si="109">AR27*$G$76</f>
        <v>0</v>
      </c>
      <c r="AS26" s="273">
        <f t="shared" ref="AS26" si="110">AS27*$G$76</f>
        <v>0</v>
      </c>
      <c r="AT26" s="273">
        <f t="shared" ref="AT26" si="111">AT27*$G$76</f>
        <v>0</v>
      </c>
      <c r="AU26" s="273">
        <f t="shared" ref="AU26" si="112">AU27*$G$76</f>
        <v>0</v>
      </c>
      <c r="AV26" s="273">
        <f t="shared" ref="AV26" si="113">AV27*$G$76</f>
        <v>0</v>
      </c>
      <c r="AW26" s="273">
        <f t="shared" ref="AW26" si="114">AW27*$G$76</f>
        <v>0</v>
      </c>
      <c r="AX26" s="273">
        <f t="shared" ref="AX26:AY26" si="115">AX27*$G$76</f>
        <v>0</v>
      </c>
      <c r="AY26" s="273">
        <f t="shared" si="115"/>
        <v>0</v>
      </c>
      <c r="AZ26" s="273">
        <f t="shared" ref="AZ26" si="116">AZ27*$G$76</f>
        <v>0</v>
      </c>
      <c r="BA26" s="273">
        <f t="shared" ref="BA26" si="117">BA27*$G$76</f>
        <v>0</v>
      </c>
      <c r="BB26" s="273">
        <f t="shared" ref="BB26" si="118">BB27*$G$76</f>
        <v>0</v>
      </c>
      <c r="BC26" s="273">
        <f t="shared" ref="BC26" si="119">BC27*$G$76</f>
        <v>0</v>
      </c>
      <c r="BD26" s="273">
        <f t="shared" ref="BD26" si="120">BD27*$G$76</f>
        <v>0</v>
      </c>
      <c r="BE26" s="273">
        <f t="shared" ref="BE26" si="121">BE27*$G$76</f>
        <v>0</v>
      </c>
      <c r="BF26" s="273">
        <f t="shared" ref="BF26" si="122">BF27*$G$76</f>
        <v>0</v>
      </c>
      <c r="BG26" s="273">
        <f t="shared" ref="BG26" si="123">BG27*$G$76</f>
        <v>0</v>
      </c>
      <c r="BH26" s="273">
        <f t="shared" ref="BH26:BI26" si="124">BH27*$G$76</f>
        <v>0</v>
      </c>
      <c r="BI26" s="273">
        <f t="shared" si="124"/>
        <v>0</v>
      </c>
      <c r="BJ26" s="273">
        <f t="shared" ref="BJ26" si="125">BJ27*$G$76</f>
        <v>0</v>
      </c>
      <c r="BK26" s="273">
        <f t="shared" ref="BK26" si="126">BK27*$G$76</f>
        <v>0</v>
      </c>
      <c r="BL26" s="273">
        <f t="shared" ref="BL26" si="127">BL27*$G$76</f>
        <v>0</v>
      </c>
      <c r="BM26" s="273">
        <f t="shared" ref="BM26" si="128">BM27*$G$76</f>
        <v>0</v>
      </c>
      <c r="BN26" s="273">
        <f t="shared" ref="BN26" si="129">BN27*$G$76</f>
        <v>0</v>
      </c>
      <c r="BO26" s="273">
        <f t="shared" ref="BO26" si="130">BO27*$G$76</f>
        <v>0</v>
      </c>
      <c r="BP26" s="273">
        <f t="shared" ref="BP26" si="131">BP27*$G$76</f>
        <v>0</v>
      </c>
      <c r="BQ26" s="273">
        <f t="shared" ref="BQ26" si="132">BQ27*$G$76</f>
        <v>0</v>
      </c>
      <c r="BR26" s="273">
        <f t="shared" ref="BR26:BS26" si="133">BR27*$G$76</f>
        <v>0</v>
      </c>
      <c r="BS26" s="273">
        <f t="shared" si="133"/>
        <v>0</v>
      </c>
      <c r="BT26" s="273">
        <f t="shared" ref="BT26" si="134">BT27*$G$76</f>
        <v>0</v>
      </c>
      <c r="BU26" s="273">
        <f t="shared" ref="BU26" si="135">BU27*$G$76</f>
        <v>0</v>
      </c>
      <c r="BV26" s="273">
        <f t="shared" ref="BV26" si="136">BV27*$G$76</f>
        <v>0</v>
      </c>
      <c r="BW26" s="273">
        <f t="shared" ref="BW26" si="137">BW27*$G$76</f>
        <v>0</v>
      </c>
      <c r="BX26" s="273">
        <f t="shared" ref="BX26" si="138">BX27*$G$76</f>
        <v>0</v>
      </c>
      <c r="BY26" s="273">
        <f t="shared" ref="BY26" si="139">BY27*$G$76</f>
        <v>0</v>
      </c>
      <c r="BZ26" s="273">
        <f t="shared" ref="BZ26" si="140">BZ27*$G$76</f>
        <v>0</v>
      </c>
      <c r="CA26" s="273">
        <f t="shared" ref="CA26" si="141">CA27*$G$76</f>
        <v>0</v>
      </c>
      <c r="CB26" s="273">
        <f t="shared" ref="CB26:CC26" si="142">CB27*$G$76</f>
        <v>0</v>
      </c>
      <c r="CC26" s="273">
        <f t="shared" si="142"/>
        <v>0</v>
      </c>
      <c r="CD26" s="273">
        <f t="shared" ref="CD26" si="143">CD27*$G$76</f>
        <v>0</v>
      </c>
      <c r="CE26" s="273">
        <f t="shared" ref="CE26" si="144">CE27*$G$76</f>
        <v>0</v>
      </c>
      <c r="CF26" s="273">
        <f t="shared" ref="CF26" si="145">CF27*$G$76</f>
        <v>0</v>
      </c>
      <c r="CG26" s="273">
        <f t="shared" ref="CG26" si="146">CG27*$G$76</f>
        <v>0</v>
      </c>
      <c r="CH26" s="273">
        <f t="shared" ref="CH26" si="147">CH27*$G$76</f>
        <v>0</v>
      </c>
      <c r="CI26" s="273">
        <f t="shared" ref="CI26" si="148">CI27*$G$76</f>
        <v>0</v>
      </c>
      <c r="CJ26" s="273">
        <f t="shared" ref="CJ26" si="149">CJ27*$G$76</f>
        <v>0</v>
      </c>
      <c r="CK26" s="273">
        <f t="shared" ref="CK26" si="150">CK27*$G$76</f>
        <v>0</v>
      </c>
      <c r="CL26" s="273">
        <f t="shared" ref="CL26:CM26" si="151">CL27*$G$76</f>
        <v>0</v>
      </c>
      <c r="CM26" s="273">
        <f t="shared" si="151"/>
        <v>0</v>
      </c>
      <c r="CN26" s="273">
        <f t="shared" ref="CN26" si="152">CN27*$G$76</f>
        <v>0</v>
      </c>
      <c r="CO26" s="273">
        <f t="shared" ref="CO26" si="153">CO27*$G$76</f>
        <v>0</v>
      </c>
      <c r="CP26" s="273">
        <f t="shared" ref="CP26" si="154">CP27*$G$76</f>
        <v>0</v>
      </c>
      <c r="CQ26" s="273">
        <f t="shared" ref="CQ26" si="155">CQ27*$G$76</f>
        <v>0</v>
      </c>
      <c r="CR26" s="273">
        <f t="shared" ref="CR26" si="156">CR27*$G$76</f>
        <v>0</v>
      </c>
      <c r="CS26" s="273">
        <f t="shared" ref="CS26" si="157">CS27*$G$76</f>
        <v>0</v>
      </c>
      <c r="CT26" s="273">
        <f t="shared" ref="CT26" si="158">CT27*$G$76</f>
        <v>0</v>
      </c>
      <c r="CU26" s="273">
        <f t="shared" ref="CU26" si="159">CU27*$G$76</f>
        <v>0</v>
      </c>
      <c r="CV26" s="273">
        <f t="shared" ref="CV26:CW26" si="160">CV27*$G$76</f>
        <v>0</v>
      </c>
      <c r="CW26" s="273">
        <f t="shared" si="160"/>
        <v>0</v>
      </c>
      <c r="CX26" s="273">
        <f t="shared" ref="CX26" si="161">CX27*$G$76</f>
        <v>0</v>
      </c>
      <c r="CY26" s="273">
        <f t="shared" ref="CY26" si="162">CY27*$G$76</f>
        <v>0</v>
      </c>
      <c r="CZ26" s="273">
        <f t="shared" ref="CZ26" si="163">CZ27*$G$76</f>
        <v>0</v>
      </c>
      <c r="DA26" s="273">
        <f t="shared" ref="DA26" si="164">DA27*$G$76</f>
        <v>0</v>
      </c>
      <c r="DB26" s="273">
        <f t="shared" ref="DB26" si="165">DB27*$G$76</f>
        <v>0</v>
      </c>
      <c r="DC26" s="273">
        <f t="shared" ref="DC26" si="166">DC27*$G$76</f>
        <v>0</v>
      </c>
      <c r="DD26" s="273">
        <f t="shared" ref="DD26" si="167">DD27*$G$76</f>
        <v>0</v>
      </c>
      <c r="DE26" s="273">
        <f t="shared" ref="DE26" si="168">DE27*$G$76</f>
        <v>0</v>
      </c>
      <c r="DF26" s="273">
        <f t="shared" ref="DF26" si="169">DF27*$G$76</f>
        <v>0</v>
      </c>
    </row>
    <row r="27" spans="1:110" ht="30" customHeight="1" thickBot="1" x14ac:dyDescent="0.25">
      <c r="A27" s="57"/>
      <c r="B27" s="390"/>
      <c r="C27" s="709" t="s">
        <v>220</v>
      </c>
      <c r="D27" s="709"/>
      <c r="E27" s="709"/>
      <c r="F27" s="390">
        <v>50</v>
      </c>
      <c r="G27" s="57"/>
      <c r="H27" s="66">
        <f>I27</f>
        <v>0</v>
      </c>
      <c r="I27" s="263">
        <f>IFERROR(AVERAGEIF(K27:DF27,"&lt;&gt;0"),0)</f>
        <v>0</v>
      </c>
      <c r="J27" s="181"/>
      <c r="K27" s="252">
        <v>0</v>
      </c>
      <c r="L27" s="252">
        <v>0</v>
      </c>
      <c r="M27" s="252">
        <v>0</v>
      </c>
      <c r="N27" s="252">
        <v>0</v>
      </c>
      <c r="O27" s="252">
        <v>0</v>
      </c>
      <c r="P27" s="252">
        <v>0</v>
      </c>
      <c r="Q27" s="252">
        <v>0</v>
      </c>
      <c r="R27" s="252">
        <v>0</v>
      </c>
      <c r="S27" s="252">
        <v>0</v>
      </c>
      <c r="T27" s="252">
        <v>0</v>
      </c>
      <c r="U27" s="252">
        <v>0</v>
      </c>
      <c r="V27" s="252">
        <v>0</v>
      </c>
      <c r="W27" s="252">
        <v>0</v>
      </c>
      <c r="X27" s="252">
        <v>0</v>
      </c>
      <c r="Y27" s="252">
        <v>0</v>
      </c>
      <c r="Z27" s="252">
        <v>0</v>
      </c>
      <c r="AA27" s="252">
        <v>0</v>
      </c>
      <c r="AB27" s="252">
        <v>0</v>
      </c>
      <c r="AC27" s="252">
        <v>0</v>
      </c>
      <c r="AD27" s="252">
        <v>0</v>
      </c>
      <c r="AE27" s="252">
        <v>0</v>
      </c>
      <c r="AF27" s="252">
        <v>0</v>
      </c>
      <c r="AG27" s="252">
        <v>0</v>
      </c>
      <c r="AH27" s="252">
        <v>0</v>
      </c>
      <c r="AI27" s="252">
        <v>0</v>
      </c>
      <c r="AJ27" s="252">
        <v>0</v>
      </c>
      <c r="AK27" s="252">
        <v>0</v>
      </c>
      <c r="AL27" s="252">
        <v>0</v>
      </c>
      <c r="AM27" s="252">
        <v>0</v>
      </c>
      <c r="AN27" s="252">
        <v>0</v>
      </c>
      <c r="AO27" s="252">
        <v>0</v>
      </c>
      <c r="AP27" s="252">
        <v>0</v>
      </c>
      <c r="AQ27" s="252">
        <v>0</v>
      </c>
      <c r="AR27" s="252">
        <v>0</v>
      </c>
      <c r="AS27" s="252">
        <v>0</v>
      </c>
      <c r="AT27" s="252">
        <v>0</v>
      </c>
      <c r="AU27" s="252">
        <v>0</v>
      </c>
      <c r="AV27" s="252">
        <v>0</v>
      </c>
      <c r="AW27" s="252">
        <v>0</v>
      </c>
      <c r="AX27" s="252">
        <v>0</v>
      </c>
      <c r="AY27" s="252">
        <v>0</v>
      </c>
      <c r="AZ27" s="252">
        <v>0</v>
      </c>
      <c r="BA27" s="252">
        <v>0</v>
      </c>
      <c r="BB27" s="252">
        <v>0</v>
      </c>
      <c r="BC27" s="252">
        <v>0</v>
      </c>
      <c r="BD27" s="252">
        <v>0</v>
      </c>
      <c r="BE27" s="252">
        <v>0</v>
      </c>
      <c r="BF27" s="252">
        <v>0</v>
      </c>
      <c r="BG27" s="252">
        <v>0</v>
      </c>
      <c r="BH27" s="252">
        <v>0</v>
      </c>
      <c r="BI27" s="252">
        <v>0</v>
      </c>
      <c r="BJ27" s="252">
        <v>0</v>
      </c>
      <c r="BK27" s="252">
        <v>0</v>
      </c>
      <c r="BL27" s="252">
        <v>0</v>
      </c>
      <c r="BM27" s="252">
        <v>0</v>
      </c>
      <c r="BN27" s="252">
        <v>0</v>
      </c>
      <c r="BO27" s="252">
        <v>0</v>
      </c>
      <c r="BP27" s="252">
        <v>0</v>
      </c>
      <c r="BQ27" s="252">
        <v>0</v>
      </c>
      <c r="BR27" s="252">
        <v>0</v>
      </c>
      <c r="BS27" s="252">
        <v>0</v>
      </c>
      <c r="BT27" s="252">
        <v>0</v>
      </c>
      <c r="BU27" s="252">
        <v>0</v>
      </c>
      <c r="BV27" s="252">
        <v>0</v>
      </c>
      <c r="BW27" s="252">
        <v>0</v>
      </c>
      <c r="BX27" s="252">
        <v>0</v>
      </c>
      <c r="BY27" s="252">
        <v>0</v>
      </c>
      <c r="BZ27" s="252">
        <v>0</v>
      </c>
      <c r="CA27" s="252">
        <v>0</v>
      </c>
      <c r="CB27" s="252">
        <v>0</v>
      </c>
      <c r="CC27" s="252">
        <v>0</v>
      </c>
      <c r="CD27" s="252">
        <v>0</v>
      </c>
      <c r="CE27" s="252">
        <v>0</v>
      </c>
      <c r="CF27" s="252">
        <v>0</v>
      </c>
      <c r="CG27" s="252">
        <v>0</v>
      </c>
      <c r="CH27" s="252">
        <v>0</v>
      </c>
      <c r="CI27" s="252">
        <v>0</v>
      </c>
      <c r="CJ27" s="252">
        <v>0</v>
      </c>
      <c r="CK27" s="252">
        <v>0</v>
      </c>
      <c r="CL27" s="252">
        <v>0</v>
      </c>
      <c r="CM27" s="252">
        <v>0</v>
      </c>
      <c r="CN27" s="252">
        <v>0</v>
      </c>
      <c r="CO27" s="252">
        <v>0</v>
      </c>
      <c r="CP27" s="252">
        <v>0</v>
      </c>
      <c r="CQ27" s="252">
        <v>0</v>
      </c>
      <c r="CR27" s="252">
        <v>0</v>
      </c>
      <c r="CS27" s="252">
        <v>0</v>
      </c>
      <c r="CT27" s="252">
        <v>0</v>
      </c>
      <c r="CU27" s="252">
        <v>0</v>
      </c>
      <c r="CV27" s="252">
        <v>0</v>
      </c>
      <c r="CW27" s="252">
        <v>0</v>
      </c>
      <c r="CX27" s="252">
        <v>0</v>
      </c>
      <c r="CY27" s="252">
        <v>0</v>
      </c>
      <c r="CZ27" s="252">
        <v>0</v>
      </c>
      <c r="DA27" s="252">
        <v>0</v>
      </c>
      <c r="DB27" s="252">
        <v>0</v>
      </c>
      <c r="DC27" s="252">
        <v>0</v>
      </c>
      <c r="DD27" s="252">
        <v>0</v>
      </c>
      <c r="DE27" s="252">
        <v>0</v>
      </c>
      <c r="DF27" s="252">
        <v>0</v>
      </c>
    </row>
    <row r="28" spans="1:110" ht="30" customHeight="1" x14ac:dyDescent="0.2">
      <c r="A28" s="57"/>
      <c r="B28" s="390"/>
      <c r="C28" s="709" t="s">
        <v>221</v>
      </c>
      <c r="D28" s="709"/>
      <c r="E28" s="709"/>
      <c r="F28" s="390">
        <v>0</v>
      </c>
      <c r="G28" s="57"/>
      <c r="H28" s="66"/>
      <c r="I28" s="243"/>
      <c r="J28" s="181"/>
    </row>
    <row r="29" spans="1:110" ht="18" customHeight="1" x14ac:dyDescent="0.2">
      <c r="A29" s="57"/>
      <c r="B29" s="390"/>
      <c r="C29" s="390"/>
      <c r="D29" s="390"/>
      <c r="E29" s="66"/>
      <c r="F29" s="60"/>
      <c r="G29" s="57"/>
      <c r="H29" s="60"/>
      <c r="I29" s="179"/>
      <c r="J29" s="181"/>
    </row>
    <row r="30" spans="1:110" ht="27" customHeight="1" x14ac:dyDescent="0.2">
      <c r="A30" s="57"/>
      <c r="B30" s="475" t="str">
        <f>Weighting!C56</f>
        <v>QA 3.0</v>
      </c>
      <c r="C30" s="705" t="s">
        <v>262</v>
      </c>
      <c r="D30" s="705"/>
      <c r="E30" s="705"/>
      <c r="F30" s="412" t="s">
        <v>246</v>
      </c>
      <c r="G30" s="57"/>
      <c r="H30" s="57">
        <f>H32*$G$77</f>
        <v>0</v>
      </c>
      <c r="I30" s="179"/>
      <c r="J30" s="181"/>
      <c r="K30" s="276">
        <f>K32*$G$77</f>
        <v>0</v>
      </c>
      <c r="L30" s="276">
        <f t="shared" ref="L30:U30" si="170">L32*$G$77</f>
        <v>0</v>
      </c>
      <c r="M30" s="276">
        <f t="shared" si="170"/>
        <v>0</v>
      </c>
      <c r="N30" s="276">
        <f t="shared" si="170"/>
        <v>0</v>
      </c>
      <c r="O30" s="276">
        <f t="shared" si="170"/>
        <v>0</v>
      </c>
      <c r="P30" s="276">
        <f t="shared" si="170"/>
        <v>0</v>
      </c>
      <c r="Q30" s="276">
        <f t="shared" si="170"/>
        <v>0</v>
      </c>
      <c r="R30" s="276">
        <f t="shared" si="170"/>
        <v>0</v>
      </c>
      <c r="S30" s="276">
        <f t="shared" si="170"/>
        <v>0</v>
      </c>
      <c r="T30" s="276">
        <f t="shared" si="170"/>
        <v>0</v>
      </c>
      <c r="U30" s="276">
        <f t="shared" si="170"/>
        <v>0</v>
      </c>
      <c r="V30" s="276">
        <f t="shared" ref="V30:CG30" si="171">V32*$G$77</f>
        <v>0</v>
      </c>
      <c r="W30" s="276">
        <f t="shared" si="171"/>
        <v>0</v>
      </c>
      <c r="X30" s="276">
        <f t="shared" si="171"/>
        <v>0</v>
      </c>
      <c r="Y30" s="276">
        <f t="shared" si="171"/>
        <v>0</v>
      </c>
      <c r="Z30" s="276">
        <f t="shared" si="171"/>
        <v>0</v>
      </c>
      <c r="AA30" s="276">
        <f t="shared" si="171"/>
        <v>0</v>
      </c>
      <c r="AB30" s="276">
        <f t="shared" si="171"/>
        <v>0</v>
      </c>
      <c r="AC30" s="276">
        <f t="shared" si="171"/>
        <v>0</v>
      </c>
      <c r="AD30" s="276">
        <f t="shared" si="171"/>
        <v>0</v>
      </c>
      <c r="AE30" s="276">
        <f t="shared" si="171"/>
        <v>0</v>
      </c>
      <c r="AF30" s="276">
        <f t="shared" si="171"/>
        <v>0</v>
      </c>
      <c r="AG30" s="276">
        <f t="shared" si="171"/>
        <v>0</v>
      </c>
      <c r="AH30" s="276">
        <f t="shared" si="171"/>
        <v>0</v>
      </c>
      <c r="AI30" s="276">
        <f t="shared" si="171"/>
        <v>0</v>
      </c>
      <c r="AJ30" s="276">
        <f t="shared" si="171"/>
        <v>0</v>
      </c>
      <c r="AK30" s="276">
        <f t="shared" si="171"/>
        <v>0</v>
      </c>
      <c r="AL30" s="276">
        <f t="shared" si="171"/>
        <v>0</v>
      </c>
      <c r="AM30" s="276">
        <f t="shared" si="171"/>
        <v>0</v>
      </c>
      <c r="AN30" s="276">
        <f t="shared" si="171"/>
        <v>0</v>
      </c>
      <c r="AO30" s="276">
        <f t="shared" si="171"/>
        <v>0</v>
      </c>
      <c r="AP30" s="276">
        <f t="shared" si="171"/>
        <v>0</v>
      </c>
      <c r="AQ30" s="276">
        <f t="shared" si="171"/>
        <v>0</v>
      </c>
      <c r="AR30" s="276">
        <f t="shared" si="171"/>
        <v>0</v>
      </c>
      <c r="AS30" s="276">
        <f t="shared" si="171"/>
        <v>0</v>
      </c>
      <c r="AT30" s="276">
        <f t="shared" si="171"/>
        <v>0</v>
      </c>
      <c r="AU30" s="276">
        <f t="shared" si="171"/>
        <v>0</v>
      </c>
      <c r="AV30" s="276">
        <f t="shared" si="171"/>
        <v>0</v>
      </c>
      <c r="AW30" s="276">
        <f t="shared" si="171"/>
        <v>0</v>
      </c>
      <c r="AX30" s="276">
        <f t="shared" si="171"/>
        <v>0</v>
      </c>
      <c r="AY30" s="276">
        <f t="shared" si="171"/>
        <v>0</v>
      </c>
      <c r="AZ30" s="276">
        <f t="shared" si="171"/>
        <v>0</v>
      </c>
      <c r="BA30" s="276">
        <f t="shared" si="171"/>
        <v>0</v>
      </c>
      <c r="BB30" s="276">
        <f t="shared" si="171"/>
        <v>0</v>
      </c>
      <c r="BC30" s="276">
        <f t="shared" si="171"/>
        <v>0</v>
      </c>
      <c r="BD30" s="276">
        <f t="shared" si="171"/>
        <v>0</v>
      </c>
      <c r="BE30" s="276">
        <f t="shared" si="171"/>
        <v>0</v>
      </c>
      <c r="BF30" s="276">
        <f t="shared" si="171"/>
        <v>0</v>
      </c>
      <c r="BG30" s="276">
        <f t="shared" si="171"/>
        <v>0</v>
      </c>
      <c r="BH30" s="276">
        <f t="shared" si="171"/>
        <v>0</v>
      </c>
      <c r="BI30" s="276">
        <f t="shared" si="171"/>
        <v>0</v>
      </c>
      <c r="BJ30" s="276">
        <f t="shared" si="171"/>
        <v>0</v>
      </c>
      <c r="BK30" s="276">
        <f t="shared" si="171"/>
        <v>0</v>
      </c>
      <c r="BL30" s="276">
        <f t="shared" si="171"/>
        <v>0</v>
      </c>
      <c r="BM30" s="276">
        <f t="shared" si="171"/>
        <v>0</v>
      </c>
      <c r="BN30" s="276">
        <f t="shared" si="171"/>
        <v>0</v>
      </c>
      <c r="BO30" s="276">
        <f t="shared" si="171"/>
        <v>0</v>
      </c>
      <c r="BP30" s="276">
        <f t="shared" si="171"/>
        <v>0</v>
      </c>
      <c r="BQ30" s="276">
        <f t="shared" si="171"/>
        <v>0</v>
      </c>
      <c r="BR30" s="276">
        <f t="shared" si="171"/>
        <v>0</v>
      </c>
      <c r="BS30" s="276">
        <f t="shared" si="171"/>
        <v>0</v>
      </c>
      <c r="BT30" s="276">
        <f t="shared" si="171"/>
        <v>0</v>
      </c>
      <c r="BU30" s="276">
        <f t="shared" si="171"/>
        <v>0</v>
      </c>
      <c r="BV30" s="276">
        <f t="shared" si="171"/>
        <v>0</v>
      </c>
      <c r="BW30" s="276">
        <f t="shared" si="171"/>
        <v>0</v>
      </c>
      <c r="BX30" s="276">
        <f t="shared" si="171"/>
        <v>0</v>
      </c>
      <c r="BY30" s="276">
        <f t="shared" si="171"/>
        <v>0</v>
      </c>
      <c r="BZ30" s="276">
        <f t="shared" si="171"/>
        <v>0</v>
      </c>
      <c r="CA30" s="276">
        <f t="shared" si="171"/>
        <v>0</v>
      </c>
      <c r="CB30" s="276">
        <f t="shared" si="171"/>
        <v>0</v>
      </c>
      <c r="CC30" s="276">
        <f t="shared" si="171"/>
        <v>0</v>
      </c>
      <c r="CD30" s="276">
        <f t="shared" si="171"/>
        <v>0</v>
      </c>
      <c r="CE30" s="276">
        <f t="shared" si="171"/>
        <v>0</v>
      </c>
      <c r="CF30" s="276">
        <f t="shared" si="171"/>
        <v>0</v>
      </c>
      <c r="CG30" s="276">
        <f t="shared" si="171"/>
        <v>0</v>
      </c>
      <c r="CH30" s="276">
        <f t="shared" ref="CH30:DF30" si="172">CH32*$G$77</f>
        <v>0</v>
      </c>
      <c r="CI30" s="276">
        <f t="shared" si="172"/>
        <v>0</v>
      </c>
      <c r="CJ30" s="276">
        <f t="shared" si="172"/>
        <v>0</v>
      </c>
      <c r="CK30" s="276">
        <f t="shared" si="172"/>
        <v>0</v>
      </c>
      <c r="CL30" s="276">
        <f t="shared" si="172"/>
        <v>0</v>
      </c>
      <c r="CM30" s="276">
        <f t="shared" si="172"/>
        <v>0</v>
      </c>
      <c r="CN30" s="276">
        <f t="shared" si="172"/>
        <v>0</v>
      </c>
      <c r="CO30" s="276">
        <f t="shared" si="172"/>
        <v>0</v>
      </c>
      <c r="CP30" s="276">
        <f t="shared" si="172"/>
        <v>0</v>
      </c>
      <c r="CQ30" s="276">
        <f t="shared" si="172"/>
        <v>0</v>
      </c>
      <c r="CR30" s="276">
        <f t="shared" si="172"/>
        <v>0</v>
      </c>
      <c r="CS30" s="276">
        <f t="shared" si="172"/>
        <v>0</v>
      </c>
      <c r="CT30" s="276">
        <f t="shared" si="172"/>
        <v>0</v>
      </c>
      <c r="CU30" s="276">
        <f t="shared" si="172"/>
        <v>0</v>
      </c>
      <c r="CV30" s="276">
        <f t="shared" si="172"/>
        <v>0</v>
      </c>
      <c r="CW30" s="276">
        <f t="shared" si="172"/>
        <v>0</v>
      </c>
      <c r="CX30" s="276">
        <f t="shared" si="172"/>
        <v>0</v>
      </c>
      <c r="CY30" s="276">
        <f t="shared" si="172"/>
        <v>0</v>
      </c>
      <c r="CZ30" s="276">
        <f t="shared" si="172"/>
        <v>0</v>
      </c>
      <c r="DA30" s="276">
        <f t="shared" si="172"/>
        <v>0</v>
      </c>
      <c r="DB30" s="276">
        <f t="shared" si="172"/>
        <v>0</v>
      </c>
      <c r="DC30" s="276">
        <f t="shared" si="172"/>
        <v>0</v>
      </c>
      <c r="DD30" s="276">
        <f t="shared" si="172"/>
        <v>0</v>
      </c>
      <c r="DE30" s="276">
        <f t="shared" si="172"/>
        <v>0</v>
      </c>
      <c r="DF30" s="276">
        <f t="shared" si="172"/>
        <v>0</v>
      </c>
    </row>
    <row r="31" spans="1:110" ht="3.75" customHeight="1" x14ac:dyDescent="0.2">
      <c r="A31" s="57"/>
      <c r="B31" s="185"/>
      <c r="C31" s="757"/>
      <c r="D31" s="757"/>
      <c r="E31" s="757"/>
      <c r="F31" s="185"/>
      <c r="G31" s="57"/>
      <c r="H31" s="60"/>
      <c r="I31" s="179"/>
      <c r="J31" s="181"/>
    </row>
    <row r="32" spans="1:110" s="80" customFormat="1" ht="30" customHeight="1" x14ac:dyDescent="0.2">
      <c r="A32" s="79"/>
      <c r="B32" s="387"/>
      <c r="C32" s="737" t="s">
        <v>383</v>
      </c>
      <c r="D32" s="737"/>
      <c r="E32" s="737"/>
      <c r="F32" s="481"/>
      <c r="G32" s="79"/>
      <c r="H32" s="66">
        <f>I32</f>
        <v>0</v>
      </c>
      <c r="I32" s="411">
        <v>0</v>
      </c>
      <c r="J32" s="182"/>
      <c r="K32" s="280">
        <f>$I$32</f>
        <v>0</v>
      </c>
      <c r="L32" s="280">
        <f t="shared" ref="L32:BW32" si="173">$I$32</f>
        <v>0</v>
      </c>
      <c r="M32" s="280">
        <f t="shared" si="173"/>
        <v>0</v>
      </c>
      <c r="N32" s="280">
        <f t="shared" si="173"/>
        <v>0</v>
      </c>
      <c r="O32" s="280">
        <f t="shared" si="173"/>
        <v>0</v>
      </c>
      <c r="P32" s="280">
        <f t="shared" si="173"/>
        <v>0</v>
      </c>
      <c r="Q32" s="280">
        <f t="shared" si="173"/>
        <v>0</v>
      </c>
      <c r="R32" s="280">
        <f t="shared" si="173"/>
        <v>0</v>
      </c>
      <c r="S32" s="280">
        <f t="shared" si="173"/>
        <v>0</v>
      </c>
      <c r="T32" s="280">
        <f t="shared" si="173"/>
        <v>0</v>
      </c>
      <c r="U32" s="280">
        <f t="shared" si="173"/>
        <v>0</v>
      </c>
      <c r="V32" s="280">
        <f t="shared" si="173"/>
        <v>0</v>
      </c>
      <c r="W32" s="280">
        <f t="shared" si="173"/>
        <v>0</v>
      </c>
      <c r="X32" s="280">
        <f t="shared" si="173"/>
        <v>0</v>
      </c>
      <c r="Y32" s="280">
        <f t="shared" si="173"/>
        <v>0</v>
      </c>
      <c r="Z32" s="280">
        <f t="shared" si="173"/>
        <v>0</v>
      </c>
      <c r="AA32" s="280">
        <f t="shared" si="173"/>
        <v>0</v>
      </c>
      <c r="AB32" s="280">
        <f t="shared" si="173"/>
        <v>0</v>
      </c>
      <c r="AC32" s="280">
        <f t="shared" si="173"/>
        <v>0</v>
      </c>
      <c r="AD32" s="280">
        <f t="shared" si="173"/>
        <v>0</v>
      </c>
      <c r="AE32" s="280">
        <f t="shared" si="173"/>
        <v>0</v>
      </c>
      <c r="AF32" s="280">
        <f t="shared" si="173"/>
        <v>0</v>
      </c>
      <c r="AG32" s="280">
        <f t="shared" si="173"/>
        <v>0</v>
      </c>
      <c r="AH32" s="280">
        <f t="shared" si="173"/>
        <v>0</v>
      </c>
      <c r="AI32" s="280">
        <f t="shared" si="173"/>
        <v>0</v>
      </c>
      <c r="AJ32" s="280">
        <f t="shared" si="173"/>
        <v>0</v>
      </c>
      <c r="AK32" s="280">
        <f t="shared" si="173"/>
        <v>0</v>
      </c>
      <c r="AL32" s="280">
        <f t="shared" si="173"/>
        <v>0</v>
      </c>
      <c r="AM32" s="280">
        <f t="shared" si="173"/>
        <v>0</v>
      </c>
      <c r="AN32" s="280">
        <f t="shared" si="173"/>
        <v>0</v>
      </c>
      <c r="AO32" s="280">
        <f t="shared" si="173"/>
        <v>0</v>
      </c>
      <c r="AP32" s="280">
        <f t="shared" si="173"/>
        <v>0</v>
      </c>
      <c r="AQ32" s="280">
        <f t="shared" si="173"/>
        <v>0</v>
      </c>
      <c r="AR32" s="280">
        <f t="shared" si="173"/>
        <v>0</v>
      </c>
      <c r="AS32" s="280">
        <f t="shared" si="173"/>
        <v>0</v>
      </c>
      <c r="AT32" s="280">
        <f t="shared" si="173"/>
        <v>0</v>
      </c>
      <c r="AU32" s="280">
        <f t="shared" si="173"/>
        <v>0</v>
      </c>
      <c r="AV32" s="280">
        <f t="shared" si="173"/>
        <v>0</v>
      </c>
      <c r="AW32" s="280">
        <f t="shared" si="173"/>
        <v>0</v>
      </c>
      <c r="AX32" s="280">
        <f t="shared" si="173"/>
        <v>0</v>
      </c>
      <c r="AY32" s="280">
        <f t="shared" si="173"/>
        <v>0</v>
      </c>
      <c r="AZ32" s="280">
        <f t="shared" si="173"/>
        <v>0</v>
      </c>
      <c r="BA32" s="280">
        <f t="shared" si="173"/>
        <v>0</v>
      </c>
      <c r="BB32" s="280">
        <f t="shared" si="173"/>
        <v>0</v>
      </c>
      <c r="BC32" s="280">
        <f t="shared" si="173"/>
        <v>0</v>
      </c>
      <c r="BD32" s="280">
        <f t="shared" si="173"/>
        <v>0</v>
      </c>
      <c r="BE32" s="280">
        <f t="shared" si="173"/>
        <v>0</v>
      </c>
      <c r="BF32" s="280">
        <f t="shared" si="173"/>
        <v>0</v>
      </c>
      <c r="BG32" s="280">
        <f t="shared" si="173"/>
        <v>0</v>
      </c>
      <c r="BH32" s="280">
        <f t="shared" si="173"/>
        <v>0</v>
      </c>
      <c r="BI32" s="280">
        <f t="shared" si="173"/>
        <v>0</v>
      </c>
      <c r="BJ32" s="280">
        <f t="shared" si="173"/>
        <v>0</v>
      </c>
      <c r="BK32" s="280">
        <f t="shared" si="173"/>
        <v>0</v>
      </c>
      <c r="BL32" s="280">
        <f t="shared" si="173"/>
        <v>0</v>
      </c>
      <c r="BM32" s="280">
        <f t="shared" si="173"/>
        <v>0</v>
      </c>
      <c r="BN32" s="280">
        <f t="shared" si="173"/>
        <v>0</v>
      </c>
      <c r="BO32" s="280">
        <f t="shared" si="173"/>
        <v>0</v>
      </c>
      <c r="BP32" s="280">
        <f t="shared" si="173"/>
        <v>0</v>
      </c>
      <c r="BQ32" s="280">
        <f t="shared" si="173"/>
        <v>0</v>
      </c>
      <c r="BR32" s="280">
        <f t="shared" si="173"/>
        <v>0</v>
      </c>
      <c r="BS32" s="280">
        <f t="shared" si="173"/>
        <v>0</v>
      </c>
      <c r="BT32" s="280">
        <f t="shared" si="173"/>
        <v>0</v>
      </c>
      <c r="BU32" s="280">
        <f t="shared" si="173"/>
        <v>0</v>
      </c>
      <c r="BV32" s="280">
        <f t="shared" si="173"/>
        <v>0</v>
      </c>
      <c r="BW32" s="280">
        <f t="shared" si="173"/>
        <v>0</v>
      </c>
      <c r="BX32" s="280">
        <f t="shared" ref="BX32:DF32" si="174">$I$32</f>
        <v>0</v>
      </c>
      <c r="BY32" s="280">
        <f t="shared" si="174"/>
        <v>0</v>
      </c>
      <c r="BZ32" s="280">
        <f t="shared" si="174"/>
        <v>0</v>
      </c>
      <c r="CA32" s="280">
        <f t="shared" si="174"/>
        <v>0</v>
      </c>
      <c r="CB32" s="280">
        <f t="shared" si="174"/>
        <v>0</v>
      </c>
      <c r="CC32" s="280">
        <f t="shared" si="174"/>
        <v>0</v>
      </c>
      <c r="CD32" s="280">
        <f t="shared" si="174"/>
        <v>0</v>
      </c>
      <c r="CE32" s="280">
        <f t="shared" si="174"/>
        <v>0</v>
      </c>
      <c r="CF32" s="280">
        <f t="shared" si="174"/>
        <v>0</v>
      </c>
      <c r="CG32" s="280">
        <f t="shared" si="174"/>
        <v>0</v>
      </c>
      <c r="CH32" s="280">
        <f t="shared" si="174"/>
        <v>0</v>
      </c>
      <c r="CI32" s="280">
        <f t="shared" si="174"/>
        <v>0</v>
      </c>
      <c r="CJ32" s="280">
        <f t="shared" si="174"/>
        <v>0</v>
      </c>
      <c r="CK32" s="280">
        <f t="shared" si="174"/>
        <v>0</v>
      </c>
      <c r="CL32" s="280">
        <f t="shared" si="174"/>
        <v>0</v>
      </c>
      <c r="CM32" s="280">
        <f t="shared" si="174"/>
        <v>0</v>
      </c>
      <c r="CN32" s="280">
        <f t="shared" si="174"/>
        <v>0</v>
      </c>
      <c r="CO32" s="280">
        <f t="shared" si="174"/>
        <v>0</v>
      </c>
      <c r="CP32" s="280">
        <f t="shared" si="174"/>
        <v>0</v>
      </c>
      <c r="CQ32" s="280">
        <f t="shared" si="174"/>
        <v>0</v>
      </c>
      <c r="CR32" s="280">
        <f t="shared" si="174"/>
        <v>0</v>
      </c>
      <c r="CS32" s="280">
        <f t="shared" si="174"/>
        <v>0</v>
      </c>
      <c r="CT32" s="280">
        <f t="shared" si="174"/>
        <v>0</v>
      </c>
      <c r="CU32" s="280">
        <f t="shared" si="174"/>
        <v>0</v>
      </c>
      <c r="CV32" s="280">
        <f t="shared" si="174"/>
        <v>0</v>
      </c>
      <c r="CW32" s="280">
        <f t="shared" si="174"/>
        <v>0</v>
      </c>
      <c r="CX32" s="280">
        <f t="shared" si="174"/>
        <v>0</v>
      </c>
      <c r="CY32" s="280">
        <f t="shared" si="174"/>
        <v>0</v>
      </c>
      <c r="CZ32" s="280">
        <f t="shared" si="174"/>
        <v>0</v>
      </c>
      <c r="DA32" s="280">
        <f t="shared" si="174"/>
        <v>0</v>
      </c>
      <c r="DB32" s="280">
        <f t="shared" si="174"/>
        <v>0</v>
      </c>
      <c r="DC32" s="280">
        <f t="shared" si="174"/>
        <v>0</v>
      </c>
      <c r="DD32" s="280">
        <f t="shared" si="174"/>
        <v>0</v>
      </c>
      <c r="DE32" s="280">
        <f t="shared" si="174"/>
        <v>0</v>
      </c>
      <c r="DF32" s="280">
        <f t="shared" si="174"/>
        <v>0</v>
      </c>
    </row>
    <row r="33" spans="1:110" s="80" customFormat="1" ht="30" customHeight="1" x14ac:dyDescent="0.2">
      <c r="A33" s="79"/>
      <c r="B33" s="387"/>
      <c r="C33" s="709" t="s">
        <v>307</v>
      </c>
      <c r="D33" s="709"/>
      <c r="E33" s="709"/>
      <c r="F33" s="391">
        <v>0</v>
      </c>
      <c r="G33" s="79"/>
      <c r="H33" s="66"/>
      <c r="I33" s="243"/>
      <c r="J33" s="182"/>
    </row>
    <row r="34" spans="1:110" ht="18" customHeight="1" x14ac:dyDescent="0.2">
      <c r="A34" s="57"/>
      <c r="B34" s="390"/>
      <c r="C34" s="390"/>
      <c r="D34" s="390"/>
      <c r="E34" s="66"/>
      <c r="F34" s="60"/>
      <c r="G34" s="57"/>
      <c r="H34" s="60"/>
      <c r="I34" s="179"/>
      <c r="J34" s="181"/>
    </row>
    <row r="35" spans="1:110" ht="27" hidden="1" customHeight="1" thickBot="1" x14ac:dyDescent="0.25">
      <c r="A35" s="57"/>
      <c r="B35" s="476" t="str">
        <f>Weighting!C57</f>
        <v>QA 4.0</v>
      </c>
      <c r="C35" s="691" t="s">
        <v>263</v>
      </c>
      <c r="D35" s="691"/>
      <c r="E35" s="691"/>
      <c r="F35" s="450"/>
      <c r="G35" s="57"/>
      <c r="H35" s="57">
        <f>H41+H37</f>
        <v>0</v>
      </c>
      <c r="I35" s="61" t="s">
        <v>245</v>
      </c>
      <c r="J35" s="181"/>
    </row>
    <row r="36" spans="1:110" ht="18" hidden="1" customHeight="1" thickBot="1" x14ac:dyDescent="0.25">
      <c r="A36" s="57"/>
      <c r="B36" s="185"/>
      <c r="C36" s="185"/>
      <c r="D36" s="185"/>
      <c r="E36" s="185"/>
      <c r="F36" s="185"/>
      <c r="G36" s="57"/>
      <c r="H36" s="60"/>
      <c r="I36" s="179"/>
      <c r="J36" s="181"/>
    </row>
    <row r="37" spans="1:110" ht="27" customHeight="1" x14ac:dyDescent="0.2">
      <c r="A37" s="57"/>
      <c r="B37" s="475" t="str">
        <f>Weighting!C58</f>
        <v>QA 4.1</v>
      </c>
      <c r="C37" s="705" t="s">
        <v>390</v>
      </c>
      <c r="D37" s="705"/>
      <c r="E37" s="705"/>
      <c r="F37" s="412" t="s">
        <v>246</v>
      </c>
      <c r="G37" s="57"/>
      <c r="H37" s="60">
        <f>H39*$G$79</f>
        <v>0</v>
      </c>
      <c r="I37" s="391"/>
      <c r="J37" s="181"/>
      <c r="K37" s="273">
        <f>K39*$G$79</f>
        <v>0</v>
      </c>
      <c r="L37" s="273">
        <f t="shared" ref="L37:U37" si="175">L39*$G$79</f>
        <v>0</v>
      </c>
      <c r="M37" s="273">
        <f t="shared" si="175"/>
        <v>0</v>
      </c>
      <c r="N37" s="273">
        <f t="shared" si="175"/>
        <v>0</v>
      </c>
      <c r="O37" s="273">
        <f t="shared" si="175"/>
        <v>0</v>
      </c>
      <c r="P37" s="273">
        <f t="shared" si="175"/>
        <v>0</v>
      </c>
      <c r="Q37" s="273">
        <f t="shared" si="175"/>
        <v>0</v>
      </c>
      <c r="R37" s="273">
        <f t="shared" si="175"/>
        <v>0</v>
      </c>
      <c r="S37" s="273">
        <f t="shared" si="175"/>
        <v>0</v>
      </c>
      <c r="T37" s="273">
        <f t="shared" si="175"/>
        <v>0</v>
      </c>
      <c r="U37" s="273">
        <f t="shared" si="175"/>
        <v>0</v>
      </c>
      <c r="V37" s="273">
        <f t="shared" ref="V37:CG37" si="176">V39*$G$79</f>
        <v>0</v>
      </c>
      <c r="W37" s="273">
        <f t="shared" si="176"/>
        <v>0</v>
      </c>
      <c r="X37" s="273">
        <f t="shared" si="176"/>
        <v>0</v>
      </c>
      <c r="Y37" s="273">
        <f t="shared" si="176"/>
        <v>0</v>
      </c>
      <c r="Z37" s="273">
        <f t="shared" si="176"/>
        <v>0</v>
      </c>
      <c r="AA37" s="273">
        <f t="shared" si="176"/>
        <v>0</v>
      </c>
      <c r="AB37" s="273">
        <f t="shared" si="176"/>
        <v>0</v>
      </c>
      <c r="AC37" s="273">
        <f t="shared" si="176"/>
        <v>0</v>
      </c>
      <c r="AD37" s="273">
        <f t="shared" si="176"/>
        <v>0</v>
      </c>
      <c r="AE37" s="273">
        <f t="shared" si="176"/>
        <v>0</v>
      </c>
      <c r="AF37" s="273">
        <f t="shared" si="176"/>
        <v>0</v>
      </c>
      <c r="AG37" s="273">
        <f t="shared" si="176"/>
        <v>0</v>
      </c>
      <c r="AH37" s="273">
        <f t="shared" si="176"/>
        <v>0</v>
      </c>
      <c r="AI37" s="273">
        <f t="shared" si="176"/>
        <v>0</v>
      </c>
      <c r="AJ37" s="273">
        <f t="shared" si="176"/>
        <v>0</v>
      </c>
      <c r="AK37" s="273">
        <f t="shared" si="176"/>
        <v>0</v>
      </c>
      <c r="AL37" s="273">
        <f t="shared" si="176"/>
        <v>0</v>
      </c>
      <c r="AM37" s="273">
        <f t="shared" si="176"/>
        <v>0</v>
      </c>
      <c r="AN37" s="273">
        <f t="shared" si="176"/>
        <v>0</v>
      </c>
      <c r="AO37" s="273">
        <f t="shared" si="176"/>
        <v>0</v>
      </c>
      <c r="AP37" s="273">
        <f t="shared" si="176"/>
        <v>0</v>
      </c>
      <c r="AQ37" s="273">
        <f t="shared" si="176"/>
        <v>0</v>
      </c>
      <c r="AR37" s="273">
        <f t="shared" si="176"/>
        <v>0</v>
      </c>
      <c r="AS37" s="273">
        <f t="shared" si="176"/>
        <v>0</v>
      </c>
      <c r="AT37" s="273">
        <f t="shared" si="176"/>
        <v>0</v>
      </c>
      <c r="AU37" s="273">
        <f t="shared" si="176"/>
        <v>0</v>
      </c>
      <c r="AV37" s="273">
        <f t="shared" si="176"/>
        <v>0</v>
      </c>
      <c r="AW37" s="273">
        <f t="shared" si="176"/>
        <v>0</v>
      </c>
      <c r="AX37" s="273">
        <f t="shared" si="176"/>
        <v>0</v>
      </c>
      <c r="AY37" s="273">
        <f t="shared" si="176"/>
        <v>0</v>
      </c>
      <c r="AZ37" s="273">
        <f t="shared" si="176"/>
        <v>0</v>
      </c>
      <c r="BA37" s="273">
        <f t="shared" si="176"/>
        <v>0</v>
      </c>
      <c r="BB37" s="273">
        <f t="shared" si="176"/>
        <v>0</v>
      </c>
      <c r="BC37" s="273">
        <f t="shared" si="176"/>
        <v>0</v>
      </c>
      <c r="BD37" s="273">
        <f t="shared" si="176"/>
        <v>0</v>
      </c>
      <c r="BE37" s="273">
        <f t="shared" si="176"/>
        <v>0</v>
      </c>
      <c r="BF37" s="273">
        <f t="shared" si="176"/>
        <v>0</v>
      </c>
      <c r="BG37" s="273">
        <f t="shared" si="176"/>
        <v>0</v>
      </c>
      <c r="BH37" s="273">
        <f t="shared" si="176"/>
        <v>0</v>
      </c>
      <c r="BI37" s="273">
        <f t="shared" si="176"/>
        <v>0</v>
      </c>
      <c r="BJ37" s="273">
        <f t="shared" si="176"/>
        <v>0</v>
      </c>
      <c r="BK37" s="273">
        <f t="shared" si="176"/>
        <v>0</v>
      </c>
      <c r="BL37" s="273">
        <f t="shared" si="176"/>
        <v>0</v>
      </c>
      <c r="BM37" s="273">
        <f t="shared" si="176"/>
        <v>0</v>
      </c>
      <c r="BN37" s="273">
        <f t="shared" si="176"/>
        <v>0</v>
      </c>
      <c r="BO37" s="273">
        <f t="shared" si="176"/>
        <v>0</v>
      </c>
      <c r="BP37" s="273">
        <f t="shared" si="176"/>
        <v>0</v>
      </c>
      <c r="BQ37" s="273">
        <f t="shared" si="176"/>
        <v>0</v>
      </c>
      <c r="BR37" s="273">
        <f t="shared" si="176"/>
        <v>0</v>
      </c>
      <c r="BS37" s="273">
        <f t="shared" si="176"/>
        <v>0</v>
      </c>
      <c r="BT37" s="273">
        <f t="shared" si="176"/>
        <v>0</v>
      </c>
      <c r="BU37" s="273">
        <f t="shared" si="176"/>
        <v>0</v>
      </c>
      <c r="BV37" s="273">
        <f t="shared" si="176"/>
        <v>0</v>
      </c>
      <c r="BW37" s="273">
        <f t="shared" si="176"/>
        <v>0</v>
      </c>
      <c r="BX37" s="273">
        <f t="shared" si="176"/>
        <v>0</v>
      </c>
      <c r="BY37" s="273">
        <f t="shared" si="176"/>
        <v>0</v>
      </c>
      <c r="BZ37" s="273">
        <f t="shared" si="176"/>
        <v>0</v>
      </c>
      <c r="CA37" s="273">
        <f t="shared" si="176"/>
        <v>0</v>
      </c>
      <c r="CB37" s="273">
        <f t="shared" si="176"/>
        <v>0</v>
      </c>
      <c r="CC37" s="273">
        <f t="shared" si="176"/>
        <v>0</v>
      </c>
      <c r="CD37" s="273">
        <f t="shared" si="176"/>
        <v>0</v>
      </c>
      <c r="CE37" s="273">
        <f t="shared" si="176"/>
        <v>0</v>
      </c>
      <c r="CF37" s="273">
        <f t="shared" si="176"/>
        <v>0</v>
      </c>
      <c r="CG37" s="273">
        <f t="shared" si="176"/>
        <v>0</v>
      </c>
      <c r="CH37" s="273">
        <f t="shared" ref="CH37:DF37" si="177">CH39*$G$79</f>
        <v>0</v>
      </c>
      <c r="CI37" s="273">
        <f t="shared" si="177"/>
        <v>0</v>
      </c>
      <c r="CJ37" s="273">
        <f t="shared" si="177"/>
        <v>0</v>
      </c>
      <c r="CK37" s="273">
        <f t="shared" si="177"/>
        <v>0</v>
      </c>
      <c r="CL37" s="273">
        <f t="shared" si="177"/>
        <v>0</v>
      </c>
      <c r="CM37" s="273">
        <f t="shared" si="177"/>
        <v>0</v>
      </c>
      <c r="CN37" s="273">
        <f t="shared" si="177"/>
        <v>0</v>
      </c>
      <c r="CO37" s="273">
        <f t="shared" si="177"/>
        <v>0</v>
      </c>
      <c r="CP37" s="273">
        <f t="shared" si="177"/>
        <v>0</v>
      </c>
      <c r="CQ37" s="273">
        <f t="shared" si="177"/>
        <v>0</v>
      </c>
      <c r="CR37" s="273">
        <f t="shared" si="177"/>
        <v>0</v>
      </c>
      <c r="CS37" s="273">
        <f t="shared" si="177"/>
        <v>0</v>
      </c>
      <c r="CT37" s="273">
        <f t="shared" si="177"/>
        <v>0</v>
      </c>
      <c r="CU37" s="273">
        <f t="shared" si="177"/>
        <v>0</v>
      </c>
      <c r="CV37" s="273">
        <f t="shared" si="177"/>
        <v>0</v>
      </c>
      <c r="CW37" s="273">
        <f t="shared" si="177"/>
        <v>0</v>
      </c>
      <c r="CX37" s="273">
        <f t="shared" si="177"/>
        <v>0</v>
      </c>
      <c r="CY37" s="273">
        <f t="shared" si="177"/>
        <v>0</v>
      </c>
      <c r="CZ37" s="273">
        <f t="shared" si="177"/>
        <v>0</v>
      </c>
      <c r="DA37" s="273">
        <f t="shared" si="177"/>
        <v>0</v>
      </c>
      <c r="DB37" s="273">
        <f t="shared" si="177"/>
        <v>0</v>
      </c>
      <c r="DC37" s="273">
        <f t="shared" si="177"/>
        <v>0</v>
      </c>
      <c r="DD37" s="273">
        <f t="shared" si="177"/>
        <v>0</v>
      </c>
      <c r="DE37" s="273">
        <f t="shared" si="177"/>
        <v>0</v>
      </c>
      <c r="DF37" s="273">
        <f t="shared" si="177"/>
        <v>0</v>
      </c>
    </row>
    <row r="38" spans="1:110" ht="3.75" customHeight="1" x14ac:dyDescent="0.2">
      <c r="A38" s="57"/>
      <c r="B38" s="477"/>
      <c r="C38" s="388"/>
      <c r="D38" s="388"/>
      <c r="E38" s="388"/>
      <c r="F38" s="422"/>
      <c r="G38" s="57"/>
      <c r="H38" s="60"/>
      <c r="I38" s="391"/>
      <c r="J38" s="181"/>
    </row>
    <row r="39" spans="1:110" s="76" customFormat="1" ht="30" customHeight="1" x14ac:dyDescent="0.2">
      <c r="A39" s="58"/>
      <c r="B39" s="391"/>
      <c r="C39" s="737" t="s">
        <v>383</v>
      </c>
      <c r="D39" s="737"/>
      <c r="E39" s="737"/>
      <c r="F39" s="481"/>
      <c r="G39" s="58"/>
      <c r="H39" s="66">
        <f>I39</f>
        <v>0</v>
      </c>
      <c r="I39" s="409">
        <v>0</v>
      </c>
      <c r="J39" s="179"/>
      <c r="K39" s="280">
        <f>$I$39</f>
        <v>0</v>
      </c>
      <c r="L39" s="280">
        <f t="shared" ref="L39:BW39" si="178">$I$39</f>
        <v>0</v>
      </c>
      <c r="M39" s="280">
        <f t="shared" si="178"/>
        <v>0</v>
      </c>
      <c r="N39" s="280">
        <f t="shared" si="178"/>
        <v>0</v>
      </c>
      <c r="O39" s="280">
        <f t="shared" si="178"/>
        <v>0</v>
      </c>
      <c r="P39" s="280">
        <f t="shared" si="178"/>
        <v>0</v>
      </c>
      <c r="Q39" s="280">
        <f t="shared" si="178"/>
        <v>0</v>
      </c>
      <c r="R39" s="280">
        <f t="shared" si="178"/>
        <v>0</v>
      </c>
      <c r="S39" s="280">
        <f t="shared" si="178"/>
        <v>0</v>
      </c>
      <c r="T39" s="280">
        <f t="shared" si="178"/>
        <v>0</v>
      </c>
      <c r="U39" s="280">
        <f t="shared" si="178"/>
        <v>0</v>
      </c>
      <c r="V39" s="280">
        <f t="shared" si="178"/>
        <v>0</v>
      </c>
      <c r="W39" s="280">
        <f t="shared" si="178"/>
        <v>0</v>
      </c>
      <c r="X39" s="280">
        <f t="shared" si="178"/>
        <v>0</v>
      </c>
      <c r="Y39" s="280">
        <f t="shared" si="178"/>
        <v>0</v>
      </c>
      <c r="Z39" s="280">
        <f t="shared" si="178"/>
        <v>0</v>
      </c>
      <c r="AA39" s="280">
        <f t="shared" si="178"/>
        <v>0</v>
      </c>
      <c r="AB39" s="280">
        <f t="shared" si="178"/>
        <v>0</v>
      </c>
      <c r="AC39" s="280">
        <f t="shared" si="178"/>
        <v>0</v>
      </c>
      <c r="AD39" s="280">
        <f t="shared" si="178"/>
        <v>0</v>
      </c>
      <c r="AE39" s="280">
        <f t="shared" si="178"/>
        <v>0</v>
      </c>
      <c r="AF39" s="280">
        <f t="shared" si="178"/>
        <v>0</v>
      </c>
      <c r="AG39" s="280">
        <f t="shared" si="178"/>
        <v>0</v>
      </c>
      <c r="AH39" s="280">
        <f t="shared" si="178"/>
        <v>0</v>
      </c>
      <c r="AI39" s="280">
        <f t="shared" si="178"/>
        <v>0</v>
      </c>
      <c r="AJ39" s="280">
        <f t="shared" si="178"/>
        <v>0</v>
      </c>
      <c r="AK39" s="280">
        <f t="shared" si="178"/>
        <v>0</v>
      </c>
      <c r="AL39" s="280">
        <f t="shared" si="178"/>
        <v>0</v>
      </c>
      <c r="AM39" s="280">
        <f t="shared" si="178"/>
        <v>0</v>
      </c>
      <c r="AN39" s="280">
        <f t="shared" si="178"/>
        <v>0</v>
      </c>
      <c r="AO39" s="280">
        <f t="shared" si="178"/>
        <v>0</v>
      </c>
      <c r="AP39" s="280">
        <f t="shared" si="178"/>
        <v>0</v>
      </c>
      <c r="AQ39" s="280">
        <f t="shared" si="178"/>
        <v>0</v>
      </c>
      <c r="AR39" s="280">
        <f t="shared" si="178"/>
        <v>0</v>
      </c>
      <c r="AS39" s="280">
        <f t="shared" si="178"/>
        <v>0</v>
      </c>
      <c r="AT39" s="280">
        <f t="shared" si="178"/>
        <v>0</v>
      </c>
      <c r="AU39" s="280">
        <f t="shared" si="178"/>
        <v>0</v>
      </c>
      <c r="AV39" s="280">
        <f t="shared" si="178"/>
        <v>0</v>
      </c>
      <c r="AW39" s="280">
        <f t="shared" si="178"/>
        <v>0</v>
      </c>
      <c r="AX39" s="280">
        <f t="shared" si="178"/>
        <v>0</v>
      </c>
      <c r="AY39" s="280">
        <f t="shared" si="178"/>
        <v>0</v>
      </c>
      <c r="AZ39" s="280">
        <f t="shared" si="178"/>
        <v>0</v>
      </c>
      <c r="BA39" s="280">
        <f t="shared" si="178"/>
        <v>0</v>
      </c>
      <c r="BB39" s="280">
        <f t="shared" si="178"/>
        <v>0</v>
      </c>
      <c r="BC39" s="280">
        <f t="shared" si="178"/>
        <v>0</v>
      </c>
      <c r="BD39" s="280">
        <f t="shared" si="178"/>
        <v>0</v>
      </c>
      <c r="BE39" s="280">
        <f t="shared" si="178"/>
        <v>0</v>
      </c>
      <c r="BF39" s="280">
        <f t="shared" si="178"/>
        <v>0</v>
      </c>
      <c r="BG39" s="280">
        <f t="shared" si="178"/>
        <v>0</v>
      </c>
      <c r="BH39" s="280">
        <f t="shared" si="178"/>
        <v>0</v>
      </c>
      <c r="BI39" s="280">
        <f t="shared" si="178"/>
        <v>0</v>
      </c>
      <c r="BJ39" s="280">
        <f t="shared" si="178"/>
        <v>0</v>
      </c>
      <c r="BK39" s="280">
        <f t="shared" si="178"/>
        <v>0</v>
      </c>
      <c r="BL39" s="280">
        <f t="shared" si="178"/>
        <v>0</v>
      </c>
      <c r="BM39" s="280">
        <f t="shared" si="178"/>
        <v>0</v>
      </c>
      <c r="BN39" s="280">
        <f t="shared" si="178"/>
        <v>0</v>
      </c>
      <c r="BO39" s="280">
        <f t="shared" si="178"/>
        <v>0</v>
      </c>
      <c r="BP39" s="280">
        <f t="shared" si="178"/>
        <v>0</v>
      </c>
      <c r="BQ39" s="280">
        <f t="shared" si="178"/>
        <v>0</v>
      </c>
      <c r="BR39" s="280">
        <f t="shared" si="178"/>
        <v>0</v>
      </c>
      <c r="BS39" s="280">
        <f t="shared" si="178"/>
        <v>0</v>
      </c>
      <c r="BT39" s="280">
        <f t="shared" si="178"/>
        <v>0</v>
      </c>
      <c r="BU39" s="280">
        <f t="shared" si="178"/>
        <v>0</v>
      </c>
      <c r="BV39" s="280">
        <f t="shared" si="178"/>
        <v>0</v>
      </c>
      <c r="BW39" s="280">
        <f t="shared" si="178"/>
        <v>0</v>
      </c>
      <c r="BX39" s="280">
        <f t="shared" ref="BX39:DF39" si="179">$I$39</f>
        <v>0</v>
      </c>
      <c r="BY39" s="280">
        <f t="shared" si="179"/>
        <v>0</v>
      </c>
      <c r="BZ39" s="280">
        <f t="shared" si="179"/>
        <v>0</v>
      </c>
      <c r="CA39" s="280">
        <f t="shared" si="179"/>
        <v>0</v>
      </c>
      <c r="CB39" s="280">
        <f t="shared" si="179"/>
        <v>0</v>
      </c>
      <c r="CC39" s="280">
        <f t="shared" si="179"/>
        <v>0</v>
      </c>
      <c r="CD39" s="280">
        <f t="shared" si="179"/>
        <v>0</v>
      </c>
      <c r="CE39" s="280">
        <f t="shared" si="179"/>
        <v>0</v>
      </c>
      <c r="CF39" s="280">
        <f t="shared" si="179"/>
        <v>0</v>
      </c>
      <c r="CG39" s="280">
        <f t="shared" si="179"/>
        <v>0</v>
      </c>
      <c r="CH39" s="280">
        <f t="shared" si="179"/>
        <v>0</v>
      </c>
      <c r="CI39" s="280">
        <f t="shared" si="179"/>
        <v>0</v>
      </c>
      <c r="CJ39" s="280">
        <f t="shared" si="179"/>
        <v>0</v>
      </c>
      <c r="CK39" s="280">
        <f t="shared" si="179"/>
        <v>0</v>
      </c>
      <c r="CL39" s="280">
        <f t="shared" si="179"/>
        <v>0</v>
      </c>
      <c r="CM39" s="280">
        <f t="shared" si="179"/>
        <v>0</v>
      </c>
      <c r="CN39" s="280">
        <f t="shared" si="179"/>
        <v>0</v>
      </c>
      <c r="CO39" s="280">
        <f t="shared" si="179"/>
        <v>0</v>
      </c>
      <c r="CP39" s="280">
        <f t="shared" si="179"/>
        <v>0</v>
      </c>
      <c r="CQ39" s="280">
        <f t="shared" si="179"/>
        <v>0</v>
      </c>
      <c r="CR39" s="280">
        <f t="shared" si="179"/>
        <v>0</v>
      </c>
      <c r="CS39" s="280">
        <f t="shared" si="179"/>
        <v>0</v>
      </c>
      <c r="CT39" s="280">
        <f t="shared" si="179"/>
        <v>0</v>
      </c>
      <c r="CU39" s="280">
        <f t="shared" si="179"/>
        <v>0</v>
      </c>
      <c r="CV39" s="280">
        <f t="shared" si="179"/>
        <v>0</v>
      </c>
      <c r="CW39" s="280">
        <f t="shared" si="179"/>
        <v>0</v>
      </c>
      <c r="CX39" s="280">
        <f t="shared" si="179"/>
        <v>0</v>
      </c>
      <c r="CY39" s="280">
        <f t="shared" si="179"/>
        <v>0</v>
      </c>
      <c r="CZ39" s="280">
        <f t="shared" si="179"/>
        <v>0</v>
      </c>
      <c r="DA39" s="280">
        <f t="shared" si="179"/>
        <v>0</v>
      </c>
      <c r="DB39" s="280">
        <f t="shared" si="179"/>
        <v>0</v>
      </c>
      <c r="DC39" s="280">
        <f t="shared" si="179"/>
        <v>0</v>
      </c>
      <c r="DD39" s="280">
        <f t="shared" si="179"/>
        <v>0</v>
      </c>
      <c r="DE39" s="280">
        <f t="shared" si="179"/>
        <v>0</v>
      </c>
      <c r="DF39" s="280">
        <f t="shared" si="179"/>
        <v>0</v>
      </c>
    </row>
    <row r="40" spans="1:110" s="76" customFormat="1" ht="30" customHeight="1" x14ac:dyDescent="0.2">
      <c r="A40" s="58"/>
      <c r="B40" s="391"/>
      <c r="C40" s="709" t="s">
        <v>384</v>
      </c>
      <c r="D40" s="709"/>
      <c r="E40" s="709"/>
      <c r="F40" s="391">
        <v>0</v>
      </c>
      <c r="G40" s="58"/>
      <c r="H40" s="66"/>
      <c r="I40" s="243"/>
      <c r="J40" s="179"/>
    </row>
    <row r="41" spans="1:110" ht="27" customHeight="1" x14ac:dyDescent="0.2">
      <c r="A41" s="57"/>
      <c r="B41" s="476" t="str">
        <f>Weighting!C59</f>
        <v>QA 4.2</v>
      </c>
      <c r="C41" s="704" t="s">
        <v>162</v>
      </c>
      <c r="D41" s="704"/>
      <c r="E41" s="704"/>
      <c r="F41" s="421" t="s">
        <v>246</v>
      </c>
      <c r="G41" s="57"/>
      <c r="H41" s="60">
        <f>H42*$G$80</f>
        <v>0</v>
      </c>
      <c r="I41" s="179"/>
      <c r="J41" s="181"/>
      <c r="K41" s="273">
        <f>K42*$G$80</f>
        <v>0</v>
      </c>
      <c r="L41" s="273">
        <f t="shared" ref="L41:U41" si="180">L42*$G$80</f>
        <v>0</v>
      </c>
      <c r="M41" s="273">
        <f t="shared" si="180"/>
        <v>0</v>
      </c>
      <c r="N41" s="273">
        <f t="shared" si="180"/>
        <v>0</v>
      </c>
      <c r="O41" s="273">
        <f t="shared" si="180"/>
        <v>0</v>
      </c>
      <c r="P41" s="273">
        <f t="shared" si="180"/>
        <v>0</v>
      </c>
      <c r="Q41" s="273">
        <f t="shared" si="180"/>
        <v>0</v>
      </c>
      <c r="R41" s="273">
        <f t="shared" si="180"/>
        <v>0</v>
      </c>
      <c r="S41" s="273">
        <f t="shared" si="180"/>
        <v>0</v>
      </c>
      <c r="T41" s="273">
        <f t="shared" si="180"/>
        <v>0</v>
      </c>
      <c r="U41" s="273">
        <f t="shared" si="180"/>
        <v>0</v>
      </c>
      <c r="V41" s="273">
        <f t="shared" ref="V41" si="181">V42*$G$80</f>
        <v>0</v>
      </c>
      <c r="W41" s="273">
        <f t="shared" ref="W41" si="182">W42*$G$80</f>
        <v>0</v>
      </c>
      <c r="X41" s="273">
        <f t="shared" ref="X41" si="183">X42*$G$80</f>
        <v>0</v>
      </c>
      <c r="Y41" s="273">
        <f t="shared" ref="Y41" si="184">Y42*$G$80</f>
        <v>0</v>
      </c>
      <c r="Z41" s="273">
        <f t="shared" ref="Z41" si="185">Z42*$G$80</f>
        <v>0</v>
      </c>
      <c r="AA41" s="273">
        <f t="shared" ref="AA41" si="186">AA42*$G$80</f>
        <v>0</v>
      </c>
      <c r="AB41" s="273">
        <f t="shared" ref="AB41" si="187">AB42*$G$80</f>
        <v>0</v>
      </c>
      <c r="AC41" s="273">
        <f t="shared" ref="AC41" si="188">AC42*$G$80</f>
        <v>0</v>
      </c>
      <c r="AD41" s="273">
        <f t="shared" ref="AD41:AE41" si="189">AD42*$G$80</f>
        <v>0</v>
      </c>
      <c r="AE41" s="273">
        <f t="shared" si="189"/>
        <v>0</v>
      </c>
      <c r="AF41" s="273">
        <f t="shared" ref="AF41" si="190">AF42*$G$80</f>
        <v>0</v>
      </c>
      <c r="AG41" s="273">
        <f t="shared" ref="AG41" si="191">AG42*$G$80</f>
        <v>0</v>
      </c>
      <c r="AH41" s="273">
        <f t="shared" ref="AH41" si="192">AH42*$G$80</f>
        <v>0</v>
      </c>
      <c r="AI41" s="273">
        <f t="shared" ref="AI41" si="193">AI42*$G$80</f>
        <v>0</v>
      </c>
      <c r="AJ41" s="273">
        <f t="shared" ref="AJ41" si="194">AJ42*$G$80</f>
        <v>0</v>
      </c>
      <c r="AK41" s="273">
        <f t="shared" ref="AK41" si="195">AK42*$G$80</f>
        <v>0</v>
      </c>
      <c r="AL41" s="273">
        <f t="shared" ref="AL41" si="196">AL42*$G$80</f>
        <v>0</v>
      </c>
      <c r="AM41" s="273">
        <f t="shared" ref="AM41" si="197">AM42*$G$80</f>
        <v>0</v>
      </c>
      <c r="AN41" s="273">
        <f t="shared" ref="AN41:AO41" si="198">AN42*$G$80</f>
        <v>0</v>
      </c>
      <c r="AO41" s="273">
        <f t="shared" si="198"/>
        <v>0</v>
      </c>
      <c r="AP41" s="273">
        <f t="shared" ref="AP41" si="199">AP42*$G$80</f>
        <v>0</v>
      </c>
      <c r="AQ41" s="273">
        <f t="shared" ref="AQ41" si="200">AQ42*$G$80</f>
        <v>0</v>
      </c>
      <c r="AR41" s="273">
        <f t="shared" ref="AR41" si="201">AR42*$G$80</f>
        <v>0</v>
      </c>
      <c r="AS41" s="273">
        <f t="shared" ref="AS41" si="202">AS42*$G$80</f>
        <v>0</v>
      </c>
      <c r="AT41" s="273">
        <f t="shared" ref="AT41" si="203">AT42*$G$80</f>
        <v>0</v>
      </c>
      <c r="AU41" s="273">
        <f t="shared" ref="AU41" si="204">AU42*$G$80</f>
        <v>0</v>
      </c>
      <c r="AV41" s="273">
        <f t="shared" ref="AV41" si="205">AV42*$G$80</f>
        <v>0</v>
      </c>
      <c r="AW41" s="273">
        <f t="shared" ref="AW41" si="206">AW42*$G$80</f>
        <v>0</v>
      </c>
      <c r="AX41" s="273">
        <f t="shared" ref="AX41:AY41" si="207">AX42*$G$80</f>
        <v>0</v>
      </c>
      <c r="AY41" s="273">
        <f t="shared" si="207"/>
        <v>0</v>
      </c>
      <c r="AZ41" s="273">
        <f t="shared" ref="AZ41" si="208">AZ42*$G$80</f>
        <v>0</v>
      </c>
      <c r="BA41" s="273">
        <f t="shared" ref="BA41" si="209">BA42*$G$80</f>
        <v>0</v>
      </c>
      <c r="BB41" s="273">
        <f t="shared" ref="BB41" si="210">BB42*$G$80</f>
        <v>0</v>
      </c>
      <c r="BC41" s="273">
        <f t="shared" ref="BC41" si="211">BC42*$G$80</f>
        <v>0</v>
      </c>
      <c r="BD41" s="273">
        <f t="shared" ref="BD41" si="212">BD42*$G$80</f>
        <v>0</v>
      </c>
      <c r="BE41" s="273">
        <f t="shared" ref="BE41" si="213">BE42*$G$80</f>
        <v>0</v>
      </c>
      <c r="BF41" s="273">
        <f t="shared" ref="BF41" si="214">BF42*$G$80</f>
        <v>0</v>
      </c>
      <c r="BG41" s="273">
        <f t="shared" ref="BG41" si="215">BG42*$G$80</f>
        <v>0</v>
      </c>
      <c r="BH41" s="273">
        <f t="shared" ref="BH41:BI41" si="216">BH42*$G$80</f>
        <v>0</v>
      </c>
      <c r="BI41" s="273">
        <f t="shared" si="216"/>
        <v>0</v>
      </c>
      <c r="BJ41" s="273">
        <f t="shared" ref="BJ41" si="217">BJ42*$G$80</f>
        <v>0</v>
      </c>
      <c r="BK41" s="273">
        <f t="shared" ref="BK41" si="218">BK42*$G$80</f>
        <v>0</v>
      </c>
      <c r="BL41" s="273">
        <f t="shared" ref="BL41" si="219">BL42*$G$80</f>
        <v>0</v>
      </c>
      <c r="BM41" s="273">
        <f t="shared" ref="BM41" si="220">BM42*$G$80</f>
        <v>0</v>
      </c>
      <c r="BN41" s="273">
        <f t="shared" ref="BN41" si="221">BN42*$G$80</f>
        <v>0</v>
      </c>
      <c r="BO41" s="273">
        <f t="shared" ref="BO41" si="222">BO42*$G$80</f>
        <v>0</v>
      </c>
      <c r="BP41" s="273">
        <f t="shared" ref="BP41" si="223">BP42*$G$80</f>
        <v>0</v>
      </c>
      <c r="BQ41" s="273">
        <f t="shared" ref="BQ41" si="224">BQ42*$G$80</f>
        <v>0</v>
      </c>
      <c r="BR41" s="273">
        <f t="shared" ref="BR41:BS41" si="225">BR42*$G$80</f>
        <v>0</v>
      </c>
      <c r="BS41" s="273">
        <f t="shared" si="225"/>
        <v>0</v>
      </c>
      <c r="BT41" s="273">
        <f t="shared" ref="BT41" si="226">BT42*$G$80</f>
        <v>0</v>
      </c>
      <c r="BU41" s="273">
        <f t="shared" ref="BU41" si="227">BU42*$G$80</f>
        <v>0</v>
      </c>
      <c r="BV41" s="273">
        <f t="shared" ref="BV41" si="228">BV42*$G$80</f>
        <v>0</v>
      </c>
      <c r="BW41" s="273">
        <f t="shared" ref="BW41" si="229">BW42*$G$80</f>
        <v>0</v>
      </c>
      <c r="BX41" s="273">
        <f t="shared" ref="BX41" si="230">BX42*$G$80</f>
        <v>0</v>
      </c>
      <c r="BY41" s="273">
        <f t="shared" ref="BY41" si="231">BY42*$G$80</f>
        <v>0</v>
      </c>
      <c r="BZ41" s="273">
        <f t="shared" ref="BZ41" si="232">BZ42*$G$80</f>
        <v>0</v>
      </c>
      <c r="CA41" s="273">
        <f t="shared" ref="CA41" si="233">CA42*$G$80</f>
        <v>0</v>
      </c>
      <c r="CB41" s="273">
        <f t="shared" ref="CB41:CC41" si="234">CB42*$G$80</f>
        <v>0</v>
      </c>
      <c r="CC41" s="273">
        <f t="shared" si="234"/>
        <v>0</v>
      </c>
      <c r="CD41" s="273">
        <f t="shared" ref="CD41" si="235">CD42*$G$80</f>
        <v>0</v>
      </c>
      <c r="CE41" s="273">
        <f t="shared" ref="CE41" si="236">CE42*$G$80</f>
        <v>0</v>
      </c>
      <c r="CF41" s="273">
        <f t="shared" ref="CF41" si="237">CF42*$G$80</f>
        <v>0</v>
      </c>
      <c r="CG41" s="273">
        <f t="shared" ref="CG41" si="238">CG42*$G$80</f>
        <v>0</v>
      </c>
      <c r="CH41" s="273">
        <f t="shared" ref="CH41" si="239">CH42*$G$80</f>
        <v>0</v>
      </c>
      <c r="CI41" s="273">
        <f t="shared" ref="CI41" si="240">CI42*$G$80</f>
        <v>0</v>
      </c>
      <c r="CJ41" s="273">
        <f t="shared" ref="CJ41" si="241">CJ42*$G$80</f>
        <v>0</v>
      </c>
      <c r="CK41" s="273">
        <f t="shared" ref="CK41" si="242">CK42*$G$80</f>
        <v>0</v>
      </c>
      <c r="CL41" s="273">
        <f t="shared" ref="CL41:CM41" si="243">CL42*$G$80</f>
        <v>0</v>
      </c>
      <c r="CM41" s="273">
        <f t="shared" si="243"/>
        <v>0</v>
      </c>
      <c r="CN41" s="273">
        <f t="shared" ref="CN41" si="244">CN42*$G$80</f>
        <v>0</v>
      </c>
      <c r="CO41" s="273">
        <f t="shared" ref="CO41" si="245">CO42*$G$80</f>
        <v>0</v>
      </c>
      <c r="CP41" s="273">
        <f t="shared" ref="CP41" si="246">CP42*$G$80</f>
        <v>0</v>
      </c>
      <c r="CQ41" s="273">
        <f t="shared" ref="CQ41" si="247">CQ42*$G$80</f>
        <v>0</v>
      </c>
      <c r="CR41" s="273">
        <f t="shared" ref="CR41" si="248">CR42*$G$80</f>
        <v>0</v>
      </c>
      <c r="CS41" s="273">
        <f t="shared" ref="CS41" si="249">CS42*$G$80</f>
        <v>0</v>
      </c>
      <c r="CT41" s="273">
        <f t="shared" ref="CT41" si="250">CT42*$G$80</f>
        <v>0</v>
      </c>
      <c r="CU41" s="273">
        <f t="shared" ref="CU41" si="251">CU42*$G$80</f>
        <v>0</v>
      </c>
      <c r="CV41" s="273">
        <f t="shared" ref="CV41:CW41" si="252">CV42*$G$80</f>
        <v>0</v>
      </c>
      <c r="CW41" s="273">
        <f t="shared" si="252"/>
        <v>0</v>
      </c>
      <c r="CX41" s="273">
        <f t="shared" ref="CX41" si="253">CX42*$G$80</f>
        <v>0</v>
      </c>
      <c r="CY41" s="273">
        <f t="shared" ref="CY41" si="254">CY42*$G$80</f>
        <v>0</v>
      </c>
      <c r="CZ41" s="273">
        <f t="shared" ref="CZ41" si="255">CZ42*$G$80</f>
        <v>0</v>
      </c>
      <c r="DA41" s="273">
        <f t="shared" ref="DA41" si="256">DA42*$G$80</f>
        <v>0</v>
      </c>
      <c r="DB41" s="273">
        <f t="shared" ref="DB41" si="257">DB42*$G$80</f>
        <v>0</v>
      </c>
      <c r="DC41" s="273">
        <f t="shared" ref="DC41" si="258">DC42*$G$80</f>
        <v>0</v>
      </c>
      <c r="DD41" s="273">
        <f t="shared" ref="DD41" si="259">DD42*$G$80</f>
        <v>0</v>
      </c>
      <c r="DE41" s="273">
        <f t="shared" ref="DE41" si="260">DE42*$G$80</f>
        <v>0</v>
      </c>
      <c r="DF41" s="273">
        <f t="shared" ref="DF41" si="261">DF42*$G$80</f>
        <v>0</v>
      </c>
    </row>
    <row r="42" spans="1:110" s="76" customFormat="1" ht="37" customHeight="1" x14ac:dyDescent="0.2">
      <c r="A42" s="58"/>
      <c r="B42" s="391"/>
      <c r="C42" s="692" t="s">
        <v>222</v>
      </c>
      <c r="D42" s="692"/>
      <c r="E42" s="692"/>
      <c r="F42" s="406">
        <v>25</v>
      </c>
      <c r="G42" s="58"/>
      <c r="H42" s="66">
        <f>I42</f>
        <v>0</v>
      </c>
      <c r="I42" s="409">
        <v>0</v>
      </c>
      <c r="J42" s="179"/>
      <c r="K42" s="280">
        <f>$I$42</f>
        <v>0</v>
      </c>
      <c r="L42" s="280">
        <f t="shared" ref="L42:BW42" si="262">$I$42</f>
        <v>0</v>
      </c>
      <c r="M42" s="280">
        <f t="shared" si="262"/>
        <v>0</v>
      </c>
      <c r="N42" s="280">
        <f t="shared" si="262"/>
        <v>0</v>
      </c>
      <c r="O42" s="280">
        <f t="shared" si="262"/>
        <v>0</v>
      </c>
      <c r="P42" s="280">
        <f t="shared" si="262"/>
        <v>0</v>
      </c>
      <c r="Q42" s="280">
        <f t="shared" si="262"/>
        <v>0</v>
      </c>
      <c r="R42" s="280">
        <f t="shared" si="262"/>
        <v>0</v>
      </c>
      <c r="S42" s="280">
        <f t="shared" si="262"/>
        <v>0</v>
      </c>
      <c r="T42" s="280">
        <f t="shared" si="262"/>
        <v>0</v>
      </c>
      <c r="U42" s="280">
        <f t="shared" si="262"/>
        <v>0</v>
      </c>
      <c r="V42" s="280">
        <f t="shared" si="262"/>
        <v>0</v>
      </c>
      <c r="W42" s="280">
        <f t="shared" si="262"/>
        <v>0</v>
      </c>
      <c r="X42" s="280">
        <f t="shared" si="262"/>
        <v>0</v>
      </c>
      <c r="Y42" s="280">
        <f t="shared" si="262"/>
        <v>0</v>
      </c>
      <c r="Z42" s="280">
        <f t="shared" si="262"/>
        <v>0</v>
      </c>
      <c r="AA42" s="280">
        <f t="shared" si="262"/>
        <v>0</v>
      </c>
      <c r="AB42" s="280">
        <f t="shared" si="262"/>
        <v>0</v>
      </c>
      <c r="AC42" s="280">
        <f t="shared" si="262"/>
        <v>0</v>
      </c>
      <c r="AD42" s="280">
        <f t="shared" si="262"/>
        <v>0</v>
      </c>
      <c r="AE42" s="280">
        <f t="shared" si="262"/>
        <v>0</v>
      </c>
      <c r="AF42" s="280">
        <f t="shared" si="262"/>
        <v>0</v>
      </c>
      <c r="AG42" s="280">
        <f t="shared" si="262"/>
        <v>0</v>
      </c>
      <c r="AH42" s="280">
        <f t="shared" si="262"/>
        <v>0</v>
      </c>
      <c r="AI42" s="280">
        <f t="shared" si="262"/>
        <v>0</v>
      </c>
      <c r="AJ42" s="280">
        <f t="shared" si="262"/>
        <v>0</v>
      </c>
      <c r="AK42" s="280">
        <f t="shared" si="262"/>
        <v>0</v>
      </c>
      <c r="AL42" s="280">
        <f t="shared" si="262"/>
        <v>0</v>
      </c>
      <c r="AM42" s="280">
        <f t="shared" si="262"/>
        <v>0</v>
      </c>
      <c r="AN42" s="280">
        <f t="shared" si="262"/>
        <v>0</v>
      </c>
      <c r="AO42" s="280">
        <f t="shared" si="262"/>
        <v>0</v>
      </c>
      <c r="AP42" s="280">
        <f t="shared" si="262"/>
        <v>0</v>
      </c>
      <c r="AQ42" s="280">
        <f t="shared" si="262"/>
        <v>0</v>
      </c>
      <c r="AR42" s="280">
        <f t="shared" si="262"/>
        <v>0</v>
      </c>
      <c r="AS42" s="280">
        <f t="shared" si="262"/>
        <v>0</v>
      </c>
      <c r="AT42" s="280">
        <f t="shared" si="262"/>
        <v>0</v>
      </c>
      <c r="AU42" s="280">
        <f t="shared" si="262"/>
        <v>0</v>
      </c>
      <c r="AV42" s="280">
        <f t="shared" si="262"/>
        <v>0</v>
      </c>
      <c r="AW42" s="280">
        <f t="shared" si="262"/>
        <v>0</v>
      </c>
      <c r="AX42" s="280">
        <f t="shared" si="262"/>
        <v>0</v>
      </c>
      <c r="AY42" s="280">
        <f t="shared" si="262"/>
        <v>0</v>
      </c>
      <c r="AZ42" s="280">
        <f t="shared" si="262"/>
        <v>0</v>
      </c>
      <c r="BA42" s="280">
        <f t="shared" si="262"/>
        <v>0</v>
      </c>
      <c r="BB42" s="280">
        <f t="shared" si="262"/>
        <v>0</v>
      </c>
      <c r="BC42" s="280">
        <f t="shared" si="262"/>
        <v>0</v>
      </c>
      <c r="BD42" s="280">
        <f t="shared" si="262"/>
        <v>0</v>
      </c>
      <c r="BE42" s="280">
        <f t="shared" si="262"/>
        <v>0</v>
      </c>
      <c r="BF42" s="280">
        <f t="shared" si="262"/>
        <v>0</v>
      </c>
      <c r="BG42" s="280">
        <f t="shared" si="262"/>
        <v>0</v>
      </c>
      <c r="BH42" s="280">
        <f t="shared" si="262"/>
        <v>0</v>
      </c>
      <c r="BI42" s="280">
        <f t="shared" si="262"/>
        <v>0</v>
      </c>
      <c r="BJ42" s="280">
        <f t="shared" si="262"/>
        <v>0</v>
      </c>
      <c r="BK42" s="280">
        <f t="shared" si="262"/>
        <v>0</v>
      </c>
      <c r="BL42" s="280">
        <f t="shared" si="262"/>
        <v>0</v>
      </c>
      <c r="BM42" s="280">
        <f t="shared" si="262"/>
        <v>0</v>
      </c>
      <c r="BN42" s="280">
        <f t="shared" si="262"/>
        <v>0</v>
      </c>
      <c r="BO42" s="280">
        <f t="shared" si="262"/>
        <v>0</v>
      </c>
      <c r="BP42" s="280">
        <f t="shared" si="262"/>
        <v>0</v>
      </c>
      <c r="BQ42" s="280">
        <f t="shared" si="262"/>
        <v>0</v>
      </c>
      <c r="BR42" s="280">
        <f t="shared" si="262"/>
        <v>0</v>
      </c>
      <c r="BS42" s="280">
        <f t="shared" si="262"/>
        <v>0</v>
      </c>
      <c r="BT42" s="280">
        <f t="shared" si="262"/>
        <v>0</v>
      </c>
      <c r="BU42" s="280">
        <f t="shared" si="262"/>
        <v>0</v>
      </c>
      <c r="BV42" s="280">
        <f t="shared" si="262"/>
        <v>0</v>
      </c>
      <c r="BW42" s="280">
        <f t="shared" si="262"/>
        <v>0</v>
      </c>
      <c r="BX42" s="280">
        <f t="shared" ref="BX42:DF42" si="263">$I$42</f>
        <v>0</v>
      </c>
      <c r="BY42" s="280">
        <f t="shared" si="263"/>
        <v>0</v>
      </c>
      <c r="BZ42" s="280">
        <f t="shared" si="263"/>
        <v>0</v>
      </c>
      <c r="CA42" s="280">
        <f t="shared" si="263"/>
        <v>0</v>
      </c>
      <c r="CB42" s="280">
        <f t="shared" si="263"/>
        <v>0</v>
      </c>
      <c r="CC42" s="280">
        <f t="shared" si="263"/>
        <v>0</v>
      </c>
      <c r="CD42" s="280">
        <f t="shared" si="263"/>
        <v>0</v>
      </c>
      <c r="CE42" s="280">
        <f t="shared" si="263"/>
        <v>0</v>
      </c>
      <c r="CF42" s="280">
        <f t="shared" si="263"/>
        <v>0</v>
      </c>
      <c r="CG42" s="280">
        <f t="shared" si="263"/>
        <v>0</v>
      </c>
      <c r="CH42" s="280">
        <f t="shared" si="263"/>
        <v>0</v>
      </c>
      <c r="CI42" s="280">
        <f t="shared" si="263"/>
        <v>0</v>
      </c>
      <c r="CJ42" s="280">
        <f t="shared" si="263"/>
        <v>0</v>
      </c>
      <c r="CK42" s="280">
        <f t="shared" si="263"/>
        <v>0</v>
      </c>
      <c r="CL42" s="280">
        <f t="shared" si="263"/>
        <v>0</v>
      </c>
      <c r="CM42" s="280">
        <f t="shared" si="263"/>
        <v>0</v>
      </c>
      <c r="CN42" s="280">
        <f t="shared" si="263"/>
        <v>0</v>
      </c>
      <c r="CO42" s="280">
        <f t="shared" si="263"/>
        <v>0</v>
      </c>
      <c r="CP42" s="280">
        <f t="shared" si="263"/>
        <v>0</v>
      </c>
      <c r="CQ42" s="280">
        <f t="shared" si="263"/>
        <v>0</v>
      </c>
      <c r="CR42" s="280">
        <f t="shared" si="263"/>
        <v>0</v>
      </c>
      <c r="CS42" s="280">
        <f t="shared" si="263"/>
        <v>0</v>
      </c>
      <c r="CT42" s="280">
        <f t="shared" si="263"/>
        <v>0</v>
      </c>
      <c r="CU42" s="280">
        <f t="shared" si="263"/>
        <v>0</v>
      </c>
      <c r="CV42" s="280">
        <f t="shared" si="263"/>
        <v>0</v>
      </c>
      <c r="CW42" s="280">
        <f t="shared" si="263"/>
        <v>0</v>
      </c>
      <c r="CX42" s="280">
        <f t="shared" si="263"/>
        <v>0</v>
      </c>
      <c r="CY42" s="280">
        <f t="shared" si="263"/>
        <v>0</v>
      </c>
      <c r="CZ42" s="280">
        <f t="shared" si="263"/>
        <v>0</v>
      </c>
      <c r="DA42" s="280">
        <f t="shared" si="263"/>
        <v>0</v>
      </c>
      <c r="DB42" s="280">
        <f t="shared" si="263"/>
        <v>0</v>
      </c>
      <c r="DC42" s="280">
        <f t="shared" si="263"/>
        <v>0</v>
      </c>
      <c r="DD42" s="280">
        <f t="shared" si="263"/>
        <v>0</v>
      </c>
      <c r="DE42" s="280">
        <f t="shared" si="263"/>
        <v>0</v>
      </c>
      <c r="DF42" s="280">
        <f t="shared" si="263"/>
        <v>0</v>
      </c>
    </row>
    <row r="43" spans="1:110" s="76" customFormat="1" ht="21" customHeight="1" x14ac:dyDescent="0.2">
      <c r="A43" s="58"/>
      <c r="B43" s="391"/>
      <c r="C43" s="697" t="s">
        <v>171</v>
      </c>
      <c r="D43" s="697"/>
      <c r="E43" s="697"/>
      <c r="F43" s="408">
        <v>0</v>
      </c>
      <c r="G43" s="58"/>
      <c r="H43" s="66"/>
      <c r="I43" s="243"/>
      <c r="J43" s="179"/>
    </row>
    <row r="44" spans="1:110" ht="18" customHeight="1" x14ac:dyDescent="0.2">
      <c r="A44" s="57"/>
      <c r="B44" s="390"/>
      <c r="C44" s="390"/>
      <c r="D44" s="390"/>
      <c r="E44" s="66"/>
      <c r="F44" s="60"/>
      <c r="G44" s="57"/>
      <c r="H44" s="60"/>
      <c r="I44" s="179"/>
      <c r="J44" s="181"/>
    </row>
    <row r="45" spans="1:110" ht="27" customHeight="1" x14ac:dyDescent="0.2">
      <c r="A45" s="57"/>
      <c r="B45" s="476" t="str">
        <f>Weighting!C60</f>
        <v>QA 5.0</v>
      </c>
      <c r="C45" s="691" t="s">
        <v>714</v>
      </c>
      <c r="D45" s="691"/>
      <c r="E45" s="691"/>
      <c r="F45" s="421" t="s">
        <v>246</v>
      </c>
      <c r="G45" s="57"/>
      <c r="H45" s="57">
        <f>H48*$G$81</f>
        <v>0</v>
      </c>
      <c r="I45" s="179"/>
      <c r="J45" s="181"/>
      <c r="K45" s="276">
        <f>K48*$G$81</f>
        <v>0</v>
      </c>
      <c r="L45" s="276">
        <f t="shared" ref="L45:U45" si="264">L48*$G$81</f>
        <v>0</v>
      </c>
      <c r="M45" s="276">
        <f t="shared" si="264"/>
        <v>0</v>
      </c>
      <c r="N45" s="276">
        <f t="shared" si="264"/>
        <v>0</v>
      </c>
      <c r="O45" s="276">
        <f t="shared" si="264"/>
        <v>0</v>
      </c>
      <c r="P45" s="276">
        <f t="shared" si="264"/>
        <v>0</v>
      </c>
      <c r="Q45" s="276">
        <f t="shared" si="264"/>
        <v>0</v>
      </c>
      <c r="R45" s="276">
        <f t="shared" si="264"/>
        <v>0</v>
      </c>
      <c r="S45" s="276">
        <f t="shared" si="264"/>
        <v>0</v>
      </c>
      <c r="T45" s="276">
        <f t="shared" si="264"/>
        <v>0</v>
      </c>
      <c r="U45" s="276">
        <f t="shared" si="264"/>
        <v>0</v>
      </c>
      <c r="V45" s="276">
        <f t="shared" ref="V45:CG45" si="265">V48*$G$81</f>
        <v>0</v>
      </c>
      <c r="W45" s="276">
        <f t="shared" si="265"/>
        <v>0</v>
      </c>
      <c r="X45" s="276">
        <f t="shared" si="265"/>
        <v>0</v>
      </c>
      <c r="Y45" s="276">
        <f t="shared" si="265"/>
        <v>0</v>
      </c>
      <c r="Z45" s="276">
        <f t="shared" si="265"/>
        <v>0</v>
      </c>
      <c r="AA45" s="276">
        <f t="shared" si="265"/>
        <v>0</v>
      </c>
      <c r="AB45" s="276">
        <f t="shared" si="265"/>
        <v>0</v>
      </c>
      <c r="AC45" s="276">
        <f t="shared" si="265"/>
        <v>0</v>
      </c>
      <c r="AD45" s="276">
        <f t="shared" si="265"/>
        <v>0</v>
      </c>
      <c r="AE45" s="276">
        <f t="shared" si="265"/>
        <v>0</v>
      </c>
      <c r="AF45" s="276">
        <f t="shared" si="265"/>
        <v>0</v>
      </c>
      <c r="AG45" s="276">
        <f t="shared" si="265"/>
        <v>0</v>
      </c>
      <c r="AH45" s="276">
        <f t="shared" si="265"/>
        <v>0</v>
      </c>
      <c r="AI45" s="276">
        <f t="shared" si="265"/>
        <v>0</v>
      </c>
      <c r="AJ45" s="276">
        <f t="shared" si="265"/>
        <v>0</v>
      </c>
      <c r="AK45" s="276">
        <f t="shared" si="265"/>
        <v>0</v>
      </c>
      <c r="AL45" s="276">
        <f t="shared" si="265"/>
        <v>0</v>
      </c>
      <c r="AM45" s="276">
        <f t="shared" si="265"/>
        <v>0</v>
      </c>
      <c r="AN45" s="276">
        <f t="shared" si="265"/>
        <v>0</v>
      </c>
      <c r="AO45" s="276">
        <f t="shared" si="265"/>
        <v>0</v>
      </c>
      <c r="AP45" s="276">
        <f t="shared" si="265"/>
        <v>0</v>
      </c>
      <c r="AQ45" s="276">
        <f t="shared" si="265"/>
        <v>0</v>
      </c>
      <c r="AR45" s="276">
        <f t="shared" si="265"/>
        <v>0</v>
      </c>
      <c r="AS45" s="276">
        <f t="shared" si="265"/>
        <v>0</v>
      </c>
      <c r="AT45" s="276">
        <f t="shared" si="265"/>
        <v>0</v>
      </c>
      <c r="AU45" s="276">
        <f t="shared" si="265"/>
        <v>0</v>
      </c>
      <c r="AV45" s="276">
        <f t="shared" si="265"/>
        <v>0</v>
      </c>
      <c r="AW45" s="276">
        <f t="shared" si="265"/>
        <v>0</v>
      </c>
      <c r="AX45" s="276">
        <f t="shared" si="265"/>
        <v>0</v>
      </c>
      <c r="AY45" s="276">
        <f t="shared" si="265"/>
        <v>0</v>
      </c>
      <c r="AZ45" s="276">
        <f t="shared" si="265"/>
        <v>0</v>
      </c>
      <c r="BA45" s="276">
        <f t="shared" si="265"/>
        <v>0</v>
      </c>
      <c r="BB45" s="276">
        <f t="shared" si="265"/>
        <v>0</v>
      </c>
      <c r="BC45" s="276">
        <f t="shared" si="265"/>
        <v>0</v>
      </c>
      <c r="BD45" s="276">
        <f t="shared" si="265"/>
        <v>0</v>
      </c>
      <c r="BE45" s="276">
        <f t="shared" si="265"/>
        <v>0</v>
      </c>
      <c r="BF45" s="276">
        <f t="shared" si="265"/>
        <v>0</v>
      </c>
      <c r="BG45" s="276">
        <f t="shared" si="265"/>
        <v>0</v>
      </c>
      <c r="BH45" s="276">
        <f t="shared" si="265"/>
        <v>0</v>
      </c>
      <c r="BI45" s="276">
        <f t="shared" si="265"/>
        <v>0</v>
      </c>
      <c r="BJ45" s="276">
        <f t="shared" si="265"/>
        <v>0</v>
      </c>
      <c r="BK45" s="276">
        <f t="shared" si="265"/>
        <v>0</v>
      </c>
      <c r="BL45" s="276">
        <f t="shared" si="265"/>
        <v>0</v>
      </c>
      <c r="BM45" s="276">
        <f t="shared" si="265"/>
        <v>0</v>
      </c>
      <c r="BN45" s="276">
        <f t="shared" si="265"/>
        <v>0</v>
      </c>
      <c r="BO45" s="276">
        <f t="shared" si="265"/>
        <v>0</v>
      </c>
      <c r="BP45" s="276">
        <f t="shared" si="265"/>
        <v>0</v>
      </c>
      <c r="BQ45" s="276">
        <f t="shared" si="265"/>
        <v>0</v>
      </c>
      <c r="BR45" s="276">
        <f t="shared" si="265"/>
        <v>0</v>
      </c>
      <c r="BS45" s="276">
        <f t="shared" si="265"/>
        <v>0</v>
      </c>
      <c r="BT45" s="276">
        <f t="shared" si="265"/>
        <v>0</v>
      </c>
      <c r="BU45" s="276">
        <f t="shared" si="265"/>
        <v>0</v>
      </c>
      <c r="BV45" s="276">
        <f t="shared" si="265"/>
        <v>0</v>
      </c>
      <c r="BW45" s="276">
        <f t="shared" si="265"/>
        <v>0</v>
      </c>
      <c r="BX45" s="276">
        <f t="shared" si="265"/>
        <v>0</v>
      </c>
      <c r="BY45" s="276">
        <f t="shared" si="265"/>
        <v>0</v>
      </c>
      <c r="BZ45" s="276">
        <f t="shared" si="265"/>
        <v>0</v>
      </c>
      <c r="CA45" s="276">
        <f t="shared" si="265"/>
        <v>0</v>
      </c>
      <c r="CB45" s="276">
        <f t="shared" si="265"/>
        <v>0</v>
      </c>
      <c r="CC45" s="276">
        <f t="shared" si="265"/>
        <v>0</v>
      </c>
      <c r="CD45" s="276">
        <f t="shared" si="265"/>
        <v>0</v>
      </c>
      <c r="CE45" s="276">
        <f t="shared" si="265"/>
        <v>0</v>
      </c>
      <c r="CF45" s="276">
        <f t="shared" si="265"/>
        <v>0</v>
      </c>
      <c r="CG45" s="276">
        <f t="shared" si="265"/>
        <v>0</v>
      </c>
      <c r="CH45" s="276">
        <f t="shared" ref="CH45:DF45" si="266">CH48*$G$81</f>
        <v>0</v>
      </c>
      <c r="CI45" s="276">
        <f t="shared" si="266"/>
        <v>0</v>
      </c>
      <c r="CJ45" s="276">
        <f t="shared" si="266"/>
        <v>0</v>
      </c>
      <c r="CK45" s="276">
        <f t="shared" si="266"/>
        <v>0</v>
      </c>
      <c r="CL45" s="276">
        <f t="shared" si="266"/>
        <v>0</v>
      </c>
      <c r="CM45" s="276">
        <f t="shared" si="266"/>
        <v>0</v>
      </c>
      <c r="CN45" s="276">
        <f t="shared" si="266"/>
        <v>0</v>
      </c>
      <c r="CO45" s="276">
        <f t="shared" si="266"/>
        <v>0</v>
      </c>
      <c r="CP45" s="276">
        <f t="shared" si="266"/>
        <v>0</v>
      </c>
      <c r="CQ45" s="276">
        <f t="shared" si="266"/>
        <v>0</v>
      </c>
      <c r="CR45" s="276">
        <f t="shared" si="266"/>
        <v>0</v>
      </c>
      <c r="CS45" s="276">
        <f t="shared" si="266"/>
        <v>0</v>
      </c>
      <c r="CT45" s="276">
        <f t="shared" si="266"/>
        <v>0</v>
      </c>
      <c r="CU45" s="276">
        <f t="shared" si="266"/>
        <v>0</v>
      </c>
      <c r="CV45" s="276">
        <f t="shared" si="266"/>
        <v>0</v>
      </c>
      <c r="CW45" s="276">
        <f t="shared" si="266"/>
        <v>0</v>
      </c>
      <c r="CX45" s="276">
        <f t="shared" si="266"/>
        <v>0</v>
      </c>
      <c r="CY45" s="276">
        <f t="shared" si="266"/>
        <v>0</v>
      </c>
      <c r="CZ45" s="276">
        <f t="shared" si="266"/>
        <v>0</v>
      </c>
      <c r="DA45" s="276">
        <f t="shared" si="266"/>
        <v>0</v>
      </c>
      <c r="DB45" s="276">
        <f t="shared" si="266"/>
        <v>0</v>
      </c>
      <c r="DC45" s="276">
        <f t="shared" si="266"/>
        <v>0</v>
      </c>
      <c r="DD45" s="276">
        <f t="shared" si="266"/>
        <v>0</v>
      </c>
      <c r="DE45" s="276">
        <f t="shared" si="266"/>
        <v>0</v>
      </c>
      <c r="DF45" s="276">
        <f t="shared" si="266"/>
        <v>0</v>
      </c>
    </row>
    <row r="46" spans="1:110" ht="4" customHeight="1" x14ac:dyDescent="0.2">
      <c r="A46" s="57"/>
      <c r="B46" s="478"/>
      <c r="C46" s="756"/>
      <c r="D46" s="756"/>
      <c r="E46" s="756"/>
      <c r="F46" s="756"/>
      <c r="G46" s="57"/>
      <c r="H46" s="60"/>
      <c r="I46" s="179"/>
      <c r="J46" s="181"/>
    </row>
    <row r="47" spans="1:110" ht="34" customHeight="1" thickBot="1" x14ac:dyDescent="0.25">
      <c r="A47" s="57"/>
      <c r="B47" s="390"/>
      <c r="C47" s="692" t="s">
        <v>224</v>
      </c>
      <c r="D47" s="692"/>
      <c r="E47" s="692"/>
      <c r="F47" s="406">
        <v>100</v>
      </c>
      <c r="G47" s="57"/>
      <c r="H47" s="66"/>
      <c r="I47" s="243"/>
      <c r="J47" s="181"/>
    </row>
    <row r="48" spans="1:110" ht="30" customHeight="1" thickBot="1" x14ac:dyDescent="0.25">
      <c r="A48" s="57"/>
      <c r="B48" s="390"/>
      <c r="C48" s="690" t="s">
        <v>225</v>
      </c>
      <c r="D48" s="690"/>
      <c r="E48" s="690"/>
      <c r="F48" s="407">
        <v>50</v>
      </c>
      <c r="G48" s="57"/>
      <c r="H48" s="66">
        <f>I48</f>
        <v>0</v>
      </c>
      <c r="I48" s="263">
        <f>IFERROR(AVERAGEIF(K48:DF48,"&lt;&gt;0"),0)</f>
        <v>0</v>
      </c>
      <c r="J48" s="181"/>
      <c r="K48" s="252">
        <v>0</v>
      </c>
      <c r="L48" s="252">
        <v>0</v>
      </c>
      <c r="M48" s="252">
        <v>0</v>
      </c>
      <c r="N48" s="252">
        <v>0</v>
      </c>
      <c r="O48" s="252">
        <v>0</v>
      </c>
      <c r="P48" s="252">
        <v>0</v>
      </c>
      <c r="Q48" s="252">
        <v>0</v>
      </c>
      <c r="R48" s="252">
        <v>0</v>
      </c>
      <c r="S48" s="252">
        <v>0</v>
      </c>
      <c r="T48" s="252">
        <v>0</v>
      </c>
      <c r="U48" s="252">
        <v>0</v>
      </c>
      <c r="V48" s="252">
        <v>0</v>
      </c>
      <c r="W48" s="252">
        <v>0</v>
      </c>
      <c r="X48" s="252">
        <v>0</v>
      </c>
      <c r="Y48" s="252">
        <v>0</v>
      </c>
      <c r="Z48" s="252">
        <v>0</v>
      </c>
      <c r="AA48" s="252">
        <v>0</v>
      </c>
      <c r="AB48" s="252">
        <v>0</v>
      </c>
      <c r="AC48" s="252">
        <v>0</v>
      </c>
      <c r="AD48" s="252">
        <v>0</v>
      </c>
      <c r="AE48" s="252">
        <v>0</v>
      </c>
      <c r="AF48" s="252">
        <v>0</v>
      </c>
      <c r="AG48" s="252">
        <v>0</v>
      </c>
      <c r="AH48" s="252">
        <v>0</v>
      </c>
      <c r="AI48" s="252">
        <v>0</v>
      </c>
      <c r="AJ48" s="252">
        <v>0</v>
      </c>
      <c r="AK48" s="252">
        <v>0</v>
      </c>
      <c r="AL48" s="252">
        <v>0</v>
      </c>
      <c r="AM48" s="252">
        <v>0</v>
      </c>
      <c r="AN48" s="252">
        <v>0</v>
      </c>
      <c r="AO48" s="252">
        <v>0</v>
      </c>
      <c r="AP48" s="252">
        <v>0</v>
      </c>
      <c r="AQ48" s="252">
        <v>0</v>
      </c>
      <c r="AR48" s="252">
        <v>0</v>
      </c>
      <c r="AS48" s="252">
        <v>0</v>
      </c>
      <c r="AT48" s="252">
        <v>0</v>
      </c>
      <c r="AU48" s="252">
        <v>0</v>
      </c>
      <c r="AV48" s="252">
        <v>0</v>
      </c>
      <c r="AW48" s="252">
        <v>0</v>
      </c>
      <c r="AX48" s="252">
        <v>0</v>
      </c>
      <c r="AY48" s="252">
        <v>0</v>
      </c>
      <c r="AZ48" s="252">
        <v>0</v>
      </c>
      <c r="BA48" s="252">
        <v>0</v>
      </c>
      <c r="BB48" s="252">
        <v>0</v>
      </c>
      <c r="BC48" s="252">
        <v>0</v>
      </c>
      <c r="BD48" s="252">
        <v>0</v>
      </c>
      <c r="BE48" s="252">
        <v>0</v>
      </c>
      <c r="BF48" s="252">
        <v>0</v>
      </c>
      <c r="BG48" s="252">
        <v>0</v>
      </c>
      <c r="BH48" s="252">
        <v>0</v>
      </c>
      <c r="BI48" s="252">
        <v>0</v>
      </c>
      <c r="BJ48" s="252">
        <v>0</v>
      </c>
      <c r="BK48" s="252">
        <v>0</v>
      </c>
      <c r="BL48" s="252">
        <v>0</v>
      </c>
      <c r="BM48" s="252">
        <v>0</v>
      </c>
      <c r="BN48" s="252">
        <v>0</v>
      </c>
      <c r="BO48" s="252">
        <v>0</v>
      </c>
      <c r="BP48" s="252">
        <v>0</v>
      </c>
      <c r="BQ48" s="252">
        <v>0</v>
      </c>
      <c r="BR48" s="252">
        <v>0</v>
      </c>
      <c r="BS48" s="252">
        <v>0</v>
      </c>
      <c r="BT48" s="252">
        <v>0</v>
      </c>
      <c r="BU48" s="252">
        <v>0</v>
      </c>
      <c r="BV48" s="252">
        <v>0</v>
      </c>
      <c r="BW48" s="252">
        <v>0</v>
      </c>
      <c r="BX48" s="252">
        <v>0</v>
      </c>
      <c r="BY48" s="252">
        <v>0</v>
      </c>
      <c r="BZ48" s="252">
        <v>0</v>
      </c>
      <c r="CA48" s="252">
        <v>0</v>
      </c>
      <c r="CB48" s="252">
        <v>0</v>
      </c>
      <c r="CC48" s="252">
        <v>0</v>
      </c>
      <c r="CD48" s="252">
        <v>0</v>
      </c>
      <c r="CE48" s="252">
        <v>0</v>
      </c>
      <c r="CF48" s="252">
        <v>0</v>
      </c>
      <c r="CG48" s="252">
        <v>0</v>
      </c>
      <c r="CH48" s="252">
        <v>0</v>
      </c>
      <c r="CI48" s="252">
        <v>0</v>
      </c>
      <c r="CJ48" s="252">
        <v>0</v>
      </c>
      <c r="CK48" s="252">
        <v>0</v>
      </c>
      <c r="CL48" s="252">
        <v>0</v>
      </c>
      <c r="CM48" s="252">
        <v>0</v>
      </c>
      <c r="CN48" s="252">
        <v>0</v>
      </c>
      <c r="CO48" s="252">
        <v>0</v>
      </c>
      <c r="CP48" s="252">
        <v>0</v>
      </c>
      <c r="CQ48" s="252">
        <v>0</v>
      </c>
      <c r="CR48" s="252">
        <v>0</v>
      </c>
      <c r="CS48" s="252">
        <v>0</v>
      </c>
      <c r="CT48" s="252">
        <v>0</v>
      </c>
      <c r="CU48" s="252">
        <v>0</v>
      </c>
      <c r="CV48" s="252">
        <v>0</v>
      </c>
      <c r="CW48" s="252">
        <v>0</v>
      </c>
      <c r="CX48" s="252">
        <v>0</v>
      </c>
      <c r="CY48" s="252">
        <v>0</v>
      </c>
      <c r="CZ48" s="252">
        <v>0</v>
      </c>
      <c r="DA48" s="252">
        <v>0</v>
      </c>
      <c r="DB48" s="252">
        <v>0</v>
      </c>
      <c r="DC48" s="252">
        <v>0</v>
      </c>
      <c r="DD48" s="252">
        <v>0</v>
      </c>
      <c r="DE48" s="252">
        <v>0</v>
      </c>
      <c r="DF48" s="252">
        <v>0</v>
      </c>
    </row>
    <row r="49" spans="1:110" ht="30" customHeight="1" x14ac:dyDescent="0.2">
      <c r="A49" s="57"/>
      <c r="B49" s="390"/>
      <c r="C49" s="697" t="s">
        <v>226</v>
      </c>
      <c r="D49" s="697"/>
      <c r="E49" s="697"/>
      <c r="F49" s="433">
        <v>0</v>
      </c>
      <c r="G49" s="57"/>
      <c r="H49" s="66"/>
      <c r="I49" s="243"/>
      <c r="J49" s="181"/>
    </row>
    <row r="50" spans="1:110" ht="18" customHeight="1" x14ac:dyDescent="0.2">
      <c r="A50" s="57"/>
      <c r="B50" s="60"/>
      <c r="C50" s="60"/>
      <c r="D50" s="60"/>
      <c r="E50" s="78"/>
      <c r="F50" s="60"/>
      <c r="G50" s="57"/>
      <c r="H50" s="57"/>
      <c r="I50" s="179"/>
      <c r="J50" s="60"/>
    </row>
    <row r="51" spans="1:110" ht="27" customHeight="1" x14ac:dyDescent="0.2">
      <c r="A51" s="57"/>
      <c r="B51" s="476" t="str">
        <f>Weighting!C61</f>
        <v>QA 6.0</v>
      </c>
      <c r="C51" s="691" t="s">
        <v>227</v>
      </c>
      <c r="D51" s="691"/>
      <c r="E51" s="691"/>
      <c r="F51" s="421" t="s">
        <v>246</v>
      </c>
      <c r="G51" s="57"/>
      <c r="H51" s="57">
        <f>H60*$G$82</f>
        <v>0</v>
      </c>
      <c r="I51" s="66"/>
      <c r="J51" s="181"/>
      <c r="K51" s="276">
        <f>K58*$G$82</f>
        <v>0</v>
      </c>
      <c r="L51" s="276">
        <f t="shared" ref="L51:U51" si="267">L58*$G$82</f>
        <v>0</v>
      </c>
      <c r="M51" s="276">
        <f t="shared" si="267"/>
        <v>0</v>
      </c>
      <c r="N51" s="276">
        <f t="shared" si="267"/>
        <v>0</v>
      </c>
      <c r="O51" s="276">
        <f t="shared" si="267"/>
        <v>0</v>
      </c>
      <c r="P51" s="276">
        <f t="shared" si="267"/>
        <v>0</v>
      </c>
      <c r="Q51" s="276">
        <f t="shared" si="267"/>
        <v>0</v>
      </c>
      <c r="R51" s="276">
        <f t="shared" si="267"/>
        <v>0</v>
      </c>
      <c r="S51" s="276">
        <f t="shared" si="267"/>
        <v>0</v>
      </c>
      <c r="T51" s="276">
        <f t="shared" si="267"/>
        <v>0</v>
      </c>
      <c r="U51" s="276">
        <f t="shared" si="267"/>
        <v>0</v>
      </c>
      <c r="V51" s="276">
        <f t="shared" ref="V51:CG51" si="268">V58*$G$82</f>
        <v>0</v>
      </c>
      <c r="W51" s="276">
        <f t="shared" si="268"/>
        <v>0</v>
      </c>
      <c r="X51" s="276">
        <f t="shared" si="268"/>
        <v>0</v>
      </c>
      <c r="Y51" s="276">
        <f t="shared" si="268"/>
        <v>0</v>
      </c>
      <c r="Z51" s="276">
        <f t="shared" si="268"/>
        <v>0</v>
      </c>
      <c r="AA51" s="276">
        <f t="shared" si="268"/>
        <v>0</v>
      </c>
      <c r="AB51" s="276">
        <f t="shared" si="268"/>
        <v>0</v>
      </c>
      <c r="AC51" s="276">
        <f t="shared" si="268"/>
        <v>0</v>
      </c>
      <c r="AD51" s="276">
        <f t="shared" si="268"/>
        <v>0</v>
      </c>
      <c r="AE51" s="276">
        <f t="shared" si="268"/>
        <v>0</v>
      </c>
      <c r="AF51" s="276">
        <f t="shared" si="268"/>
        <v>0</v>
      </c>
      <c r="AG51" s="276">
        <f t="shared" si="268"/>
        <v>0</v>
      </c>
      <c r="AH51" s="276">
        <f t="shared" si="268"/>
        <v>0</v>
      </c>
      <c r="AI51" s="276">
        <f t="shared" si="268"/>
        <v>0</v>
      </c>
      <c r="AJ51" s="276">
        <f t="shared" si="268"/>
        <v>0</v>
      </c>
      <c r="AK51" s="276">
        <f t="shared" si="268"/>
        <v>0</v>
      </c>
      <c r="AL51" s="276">
        <f t="shared" si="268"/>
        <v>0</v>
      </c>
      <c r="AM51" s="276">
        <f t="shared" si="268"/>
        <v>0</v>
      </c>
      <c r="AN51" s="276">
        <f t="shared" si="268"/>
        <v>0</v>
      </c>
      <c r="AO51" s="276">
        <f t="shared" si="268"/>
        <v>0</v>
      </c>
      <c r="AP51" s="276">
        <f t="shared" si="268"/>
        <v>0</v>
      </c>
      <c r="AQ51" s="276">
        <f t="shared" si="268"/>
        <v>0</v>
      </c>
      <c r="AR51" s="276">
        <f t="shared" si="268"/>
        <v>0</v>
      </c>
      <c r="AS51" s="276">
        <f t="shared" si="268"/>
        <v>0</v>
      </c>
      <c r="AT51" s="276">
        <f t="shared" si="268"/>
        <v>0</v>
      </c>
      <c r="AU51" s="276">
        <f t="shared" si="268"/>
        <v>0</v>
      </c>
      <c r="AV51" s="276">
        <f t="shared" si="268"/>
        <v>0</v>
      </c>
      <c r="AW51" s="276">
        <f t="shared" si="268"/>
        <v>0</v>
      </c>
      <c r="AX51" s="276">
        <f t="shared" si="268"/>
        <v>0</v>
      </c>
      <c r="AY51" s="276">
        <f t="shared" si="268"/>
        <v>0</v>
      </c>
      <c r="AZ51" s="276">
        <f t="shared" si="268"/>
        <v>0</v>
      </c>
      <c r="BA51" s="276">
        <f t="shared" si="268"/>
        <v>0</v>
      </c>
      <c r="BB51" s="276">
        <f t="shared" si="268"/>
        <v>0</v>
      </c>
      <c r="BC51" s="276">
        <f t="shared" si="268"/>
        <v>0</v>
      </c>
      <c r="BD51" s="276">
        <f t="shared" si="268"/>
        <v>0</v>
      </c>
      <c r="BE51" s="276">
        <f t="shared" si="268"/>
        <v>0</v>
      </c>
      <c r="BF51" s="276">
        <f t="shared" si="268"/>
        <v>0</v>
      </c>
      <c r="BG51" s="276">
        <f t="shared" si="268"/>
        <v>0</v>
      </c>
      <c r="BH51" s="276">
        <f t="shared" si="268"/>
        <v>0</v>
      </c>
      <c r="BI51" s="276">
        <f t="shared" si="268"/>
        <v>0</v>
      </c>
      <c r="BJ51" s="276">
        <f t="shared" si="268"/>
        <v>0</v>
      </c>
      <c r="BK51" s="276">
        <f t="shared" si="268"/>
        <v>0</v>
      </c>
      <c r="BL51" s="276">
        <f t="shared" si="268"/>
        <v>0</v>
      </c>
      <c r="BM51" s="276">
        <f t="shared" si="268"/>
        <v>0</v>
      </c>
      <c r="BN51" s="276">
        <f t="shared" si="268"/>
        <v>0</v>
      </c>
      <c r="BO51" s="276">
        <f t="shared" si="268"/>
        <v>0</v>
      </c>
      <c r="BP51" s="276">
        <f t="shared" si="268"/>
        <v>0</v>
      </c>
      <c r="BQ51" s="276">
        <f t="shared" si="268"/>
        <v>0</v>
      </c>
      <c r="BR51" s="276">
        <f t="shared" si="268"/>
        <v>0</v>
      </c>
      <c r="BS51" s="276">
        <f t="shared" si="268"/>
        <v>0</v>
      </c>
      <c r="BT51" s="276">
        <f t="shared" si="268"/>
        <v>0</v>
      </c>
      <c r="BU51" s="276">
        <f t="shared" si="268"/>
        <v>0</v>
      </c>
      <c r="BV51" s="276">
        <f t="shared" si="268"/>
        <v>0</v>
      </c>
      <c r="BW51" s="276">
        <f t="shared" si="268"/>
        <v>0</v>
      </c>
      <c r="BX51" s="276">
        <f t="shared" si="268"/>
        <v>0</v>
      </c>
      <c r="BY51" s="276">
        <f t="shared" si="268"/>
        <v>0</v>
      </c>
      <c r="BZ51" s="276">
        <f t="shared" si="268"/>
        <v>0</v>
      </c>
      <c r="CA51" s="276">
        <f t="shared" si="268"/>
        <v>0</v>
      </c>
      <c r="CB51" s="276">
        <f t="shared" si="268"/>
        <v>0</v>
      </c>
      <c r="CC51" s="276">
        <f t="shared" si="268"/>
        <v>0</v>
      </c>
      <c r="CD51" s="276">
        <f t="shared" si="268"/>
        <v>0</v>
      </c>
      <c r="CE51" s="276">
        <f t="shared" si="268"/>
        <v>0</v>
      </c>
      <c r="CF51" s="276">
        <f t="shared" si="268"/>
        <v>0</v>
      </c>
      <c r="CG51" s="276">
        <f t="shared" si="268"/>
        <v>0</v>
      </c>
      <c r="CH51" s="276">
        <f t="shared" ref="CH51:DF51" si="269">CH58*$G$82</f>
        <v>0</v>
      </c>
      <c r="CI51" s="276">
        <f t="shared" si="269"/>
        <v>0</v>
      </c>
      <c r="CJ51" s="276">
        <f t="shared" si="269"/>
        <v>0</v>
      </c>
      <c r="CK51" s="276">
        <f t="shared" si="269"/>
        <v>0</v>
      </c>
      <c r="CL51" s="276">
        <f t="shared" si="269"/>
        <v>0</v>
      </c>
      <c r="CM51" s="276">
        <f t="shared" si="269"/>
        <v>0</v>
      </c>
      <c r="CN51" s="276">
        <f t="shared" si="269"/>
        <v>0</v>
      </c>
      <c r="CO51" s="276">
        <f t="shared" si="269"/>
        <v>0</v>
      </c>
      <c r="CP51" s="276">
        <f t="shared" si="269"/>
        <v>0</v>
      </c>
      <c r="CQ51" s="276">
        <f t="shared" si="269"/>
        <v>0</v>
      </c>
      <c r="CR51" s="276">
        <f t="shared" si="269"/>
        <v>0</v>
      </c>
      <c r="CS51" s="276">
        <f t="shared" si="269"/>
        <v>0</v>
      </c>
      <c r="CT51" s="276">
        <f t="shared" si="269"/>
        <v>0</v>
      </c>
      <c r="CU51" s="276">
        <f t="shared" si="269"/>
        <v>0</v>
      </c>
      <c r="CV51" s="276">
        <f t="shared" si="269"/>
        <v>0</v>
      </c>
      <c r="CW51" s="276">
        <f t="shared" si="269"/>
        <v>0</v>
      </c>
      <c r="CX51" s="276">
        <f t="shared" si="269"/>
        <v>0</v>
      </c>
      <c r="CY51" s="276">
        <f t="shared" si="269"/>
        <v>0</v>
      </c>
      <c r="CZ51" s="276">
        <f t="shared" si="269"/>
        <v>0</v>
      </c>
      <c r="DA51" s="276">
        <f t="shared" si="269"/>
        <v>0</v>
      </c>
      <c r="DB51" s="276">
        <f t="shared" si="269"/>
        <v>0</v>
      </c>
      <c r="DC51" s="276">
        <f t="shared" si="269"/>
        <v>0</v>
      </c>
      <c r="DD51" s="276">
        <f t="shared" si="269"/>
        <v>0</v>
      </c>
      <c r="DE51" s="276">
        <f t="shared" si="269"/>
        <v>0</v>
      </c>
      <c r="DF51" s="276">
        <f t="shared" si="269"/>
        <v>0</v>
      </c>
    </row>
    <row r="52" spans="1:110" ht="5.25" customHeight="1" x14ac:dyDescent="0.2">
      <c r="A52" s="57"/>
      <c r="B52" s="415"/>
      <c r="C52" s="686"/>
      <c r="D52" s="686"/>
      <c r="E52" s="686"/>
      <c r="F52" s="60"/>
      <c r="G52" s="57"/>
      <c r="H52" s="60"/>
      <c r="I52" s="66"/>
      <c r="J52" s="181"/>
    </row>
    <row r="53" spans="1:110" ht="18" customHeight="1" x14ac:dyDescent="0.2">
      <c r="A53" s="57"/>
      <c r="B53" s="415"/>
      <c r="C53" s="479" t="s">
        <v>278</v>
      </c>
      <c r="D53" s="755" t="s">
        <v>279</v>
      </c>
      <c r="E53" s="755"/>
      <c r="F53" s="479" t="s">
        <v>280</v>
      </c>
      <c r="G53" s="186"/>
      <c r="H53" s="60"/>
      <c r="I53" s="66"/>
      <c r="J53" s="181"/>
    </row>
    <row r="54" spans="1:110" ht="30" customHeight="1" x14ac:dyDescent="0.2">
      <c r="A54" s="57"/>
      <c r="B54" s="415"/>
      <c r="C54" s="482">
        <v>1</v>
      </c>
      <c r="D54" s="754" t="s">
        <v>286</v>
      </c>
      <c r="E54" s="754"/>
      <c r="F54" s="460" t="s">
        <v>78</v>
      </c>
      <c r="G54" s="187">
        <f>IF(F54="yes", 40,0)</f>
        <v>0</v>
      </c>
      <c r="H54" s="95" t="s">
        <v>78</v>
      </c>
      <c r="I54" s="66"/>
      <c r="J54" s="181"/>
    </row>
    <row r="55" spans="1:110" ht="30" customHeight="1" x14ac:dyDescent="0.2">
      <c r="A55" s="57"/>
      <c r="B55" s="415"/>
      <c r="C55" s="483">
        <v>2</v>
      </c>
      <c r="D55" s="750" t="s">
        <v>287</v>
      </c>
      <c r="E55" s="750"/>
      <c r="F55" s="460" t="s">
        <v>78</v>
      </c>
      <c r="G55" s="187">
        <f>IF(F55="yes", 20,0)</f>
        <v>0</v>
      </c>
      <c r="H55" s="95" t="s">
        <v>238</v>
      </c>
      <c r="I55" s="66"/>
      <c r="J55" s="181"/>
    </row>
    <row r="56" spans="1:110" ht="30" customHeight="1" x14ac:dyDescent="0.2">
      <c r="A56" s="57"/>
      <c r="B56" s="415"/>
      <c r="C56" s="483">
        <v>3</v>
      </c>
      <c r="D56" s="750" t="s">
        <v>288</v>
      </c>
      <c r="E56" s="750"/>
      <c r="F56" s="460" t="s">
        <v>78</v>
      </c>
      <c r="G56" s="187">
        <f>IF(F56="yes", 20,0)</f>
        <v>0</v>
      </c>
      <c r="H56" s="95" t="s">
        <v>239</v>
      </c>
      <c r="I56" s="66"/>
      <c r="J56" s="181"/>
    </row>
    <row r="57" spans="1:110" ht="30" customHeight="1" x14ac:dyDescent="0.2">
      <c r="A57" s="57"/>
      <c r="B57" s="415"/>
      <c r="C57" s="484">
        <v>4</v>
      </c>
      <c r="D57" s="751" t="s">
        <v>289</v>
      </c>
      <c r="E57" s="751"/>
      <c r="F57" s="460" t="s">
        <v>78</v>
      </c>
      <c r="G57" s="187">
        <f>IF(F57="yes", 20,0)</f>
        <v>0</v>
      </c>
      <c r="H57" s="188"/>
      <c r="I57" s="66"/>
      <c r="J57" s="181"/>
    </row>
    <row r="58" spans="1:110" ht="9.75" customHeight="1" x14ac:dyDescent="0.2">
      <c r="A58" s="57"/>
      <c r="B58" s="415"/>
      <c r="C58" s="189"/>
      <c r="D58" s="752" t="s">
        <v>284</v>
      </c>
      <c r="E58" s="752"/>
      <c r="F58" s="480">
        <f>IF(IFERROR(H58, "")&gt;100,100,H58)</f>
        <v>0</v>
      </c>
      <c r="G58" s="187">
        <f>SUM(G54:G57)</f>
        <v>0</v>
      </c>
      <c r="H58" s="190">
        <f>G58</f>
        <v>0</v>
      </c>
      <c r="I58" s="747">
        <f>F58</f>
        <v>0</v>
      </c>
      <c r="J58" s="181"/>
      <c r="K58" s="747">
        <f>$I$58</f>
        <v>0</v>
      </c>
      <c r="L58" s="747">
        <f t="shared" ref="L58:BW58" si="270">$I$58</f>
        <v>0</v>
      </c>
      <c r="M58" s="747">
        <f t="shared" si="270"/>
        <v>0</v>
      </c>
      <c r="N58" s="747">
        <f t="shared" si="270"/>
        <v>0</v>
      </c>
      <c r="O58" s="747">
        <f t="shared" si="270"/>
        <v>0</v>
      </c>
      <c r="P58" s="747">
        <f t="shared" si="270"/>
        <v>0</v>
      </c>
      <c r="Q58" s="747">
        <f t="shared" si="270"/>
        <v>0</v>
      </c>
      <c r="R58" s="747">
        <f t="shared" si="270"/>
        <v>0</v>
      </c>
      <c r="S58" s="747">
        <f t="shared" si="270"/>
        <v>0</v>
      </c>
      <c r="T58" s="747">
        <f t="shared" si="270"/>
        <v>0</v>
      </c>
      <c r="U58" s="747">
        <f t="shared" si="270"/>
        <v>0</v>
      </c>
      <c r="V58" s="747">
        <f t="shared" si="270"/>
        <v>0</v>
      </c>
      <c r="W58" s="747">
        <f t="shared" si="270"/>
        <v>0</v>
      </c>
      <c r="X58" s="747">
        <f t="shared" si="270"/>
        <v>0</v>
      </c>
      <c r="Y58" s="747">
        <f t="shared" si="270"/>
        <v>0</v>
      </c>
      <c r="Z58" s="747">
        <f t="shared" si="270"/>
        <v>0</v>
      </c>
      <c r="AA58" s="747">
        <f t="shared" si="270"/>
        <v>0</v>
      </c>
      <c r="AB58" s="747">
        <f t="shared" si="270"/>
        <v>0</v>
      </c>
      <c r="AC58" s="747">
        <f t="shared" si="270"/>
        <v>0</v>
      </c>
      <c r="AD58" s="747">
        <f t="shared" si="270"/>
        <v>0</v>
      </c>
      <c r="AE58" s="747">
        <f t="shared" si="270"/>
        <v>0</v>
      </c>
      <c r="AF58" s="747">
        <f t="shared" si="270"/>
        <v>0</v>
      </c>
      <c r="AG58" s="747">
        <f t="shared" si="270"/>
        <v>0</v>
      </c>
      <c r="AH58" s="747">
        <f t="shared" si="270"/>
        <v>0</v>
      </c>
      <c r="AI58" s="747">
        <f t="shared" si="270"/>
        <v>0</v>
      </c>
      <c r="AJ58" s="747">
        <f t="shared" si="270"/>
        <v>0</v>
      </c>
      <c r="AK58" s="747">
        <f t="shared" si="270"/>
        <v>0</v>
      </c>
      <c r="AL58" s="747">
        <f t="shared" si="270"/>
        <v>0</v>
      </c>
      <c r="AM58" s="747">
        <f t="shared" si="270"/>
        <v>0</v>
      </c>
      <c r="AN58" s="747">
        <f t="shared" si="270"/>
        <v>0</v>
      </c>
      <c r="AO58" s="747">
        <f t="shared" si="270"/>
        <v>0</v>
      </c>
      <c r="AP58" s="747">
        <f t="shared" si="270"/>
        <v>0</v>
      </c>
      <c r="AQ58" s="747">
        <f t="shared" si="270"/>
        <v>0</v>
      </c>
      <c r="AR58" s="747">
        <f t="shared" si="270"/>
        <v>0</v>
      </c>
      <c r="AS58" s="747">
        <f t="shared" si="270"/>
        <v>0</v>
      </c>
      <c r="AT58" s="747">
        <f t="shared" si="270"/>
        <v>0</v>
      </c>
      <c r="AU58" s="747">
        <f t="shared" si="270"/>
        <v>0</v>
      </c>
      <c r="AV58" s="747">
        <f t="shared" si="270"/>
        <v>0</v>
      </c>
      <c r="AW58" s="747">
        <f t="shared" si="270"/>
        <v>0</v>
      </c>
      <c r="AX58" s="747">
        <f t="shared" si="270"/>
        <v>0</v>
      </c>
      <c r="AY58" s="747">
        <f t="shared" si="270"/>
        <v>0</v>
      </c>
      <c r="AZ58" s="747">
        <f t="shared" si="270"/>
        <v>0</v>
      </c>
      <c r="BA58" s="747">
        <f t="shared" si="270"/>
        <v>0</v>
      </c>
      <c r="BB58" s="747">
        <f t="shared" si="270"/>
        <v>0</v>
      </c>
      <c r="BC58" s="747">
        <f t="shared" si="270"/>
        <v>0</v>
      </c>
      <c r="BD58" s="747">
        <f t="shared" si="270"/>
        <v>0</v>
      </c>
      <c r="BE58" s="747">
        <f t="shared" si="270"/>
        <v>0</v>
      </c>
      <c r="BF58" s="747">
        <f t="shared" si="270"/>
        <v>0</v>
      </c>
      <c r="BG58" s="747">
        <f t="shared" si="270"/>
        <v>0</v>
      </c>
      <c r="BH58" s="747">
        <f t="shared" si="270"/>
        <v>0</v>
      </c>
      <c r="BI58" s="747">
        <f t="shared" si="270"/>
        <v>0</v>
      </c>
      <c r="BJ58" s="747">
        <f t="shared" si="270"/>
        <v>0</v>
      </c>
      <c r="BK58" s="747">
        <f t="shared" si="270"/>
        <v>0</v>
      </c>
      <c r="BL58" s="747">
        <f t="shared" si="270"/>
        <v>0</v>
      </c>
      <c r="BM58" s="747">
        <f t="shared" si="270"/>
        <v>0</v>
      </c>
      <c r="BN58" s="747">
        <f t="shared" si="270"/>
        <v>0</v>
      </c>
      <c r="BO58" s="747">
        <f t="shared" si="270"/>
        <v>0</v>
      </c>
      <c r="BP58" s="747">
        <f t="shared" si="270"/>
        <v>0</v>
      </c>
      <c r="BQ58" s="747">
        <f t="shared" si="270"/>
        <v>0</v>
      </c>
      <c r="BR58" s="747">
        <f t="shared" si="270"/>
        <v>0</v>
      </c>
      <c r="BS58" s="747">
        <f t="shared" si="270"/>
        <v>0</v>
      </c>
      <c r="BT58" s="747">
        <f t="shared" si="270"/>
        <v>0</v>
      </c>
      <c r="BU58" s="747">
        <f t="shared" si="270"/>
        <v>0</v>
      </c>
      <c r="BV58" s="747">
        <f t="shared" si="270"/>
        <v>0</v>
      </c>
      <c r="BW58" s="747">
        <f t="shared" si="270"/>
        <v>0</v>
      </c>
      <c r="BX58" s="747">
        <f t="shared" ref="BX58:DF58" si="271">$I$58</f>
        <v>0</v>
      </c>
      <c r="BY58" s="747">
        <f t="shared" si="271"/>
        <v>0</v>
      </c>
      <c r="BZ58" s="747">
        <f t="shared" si="271"/>
        <v>0</v>
      </c>
      <c r="CA58" s="747">
        <f t="shared" si="271"/>
        <v>0</v>
      </c>
      <c r="CB58" s="747">
        <f t="shared" si="271"/>
        <v>0</v>
      </c>
      <c r="CC58" s="747">
        <f t="shared" si="271"/>
        <v>0</v>
      </c>
      <c r="CD58" s="747">
        <f t="shared" si="271"/>
        <v>0</v>
      </c>
      <c r="CE58" s="747">
        <f t="shared" si="271"/>
        <v>0</v>
      </c>
      <c r="CF58" s="747">
        <f t="shared" si="271"/>
        <v>0</v>
      </c>
      <c r="CG58" s="747">
        <f t="shared" si="271"/>
        <v>0</v>
      </c>
      <c r="CH58" s="747">
        <f t="shared" si="271"/>
        <v>0</v>
      </c>
      <c r="CI58" s="747">
        <f t="shared" si="271"/>
        <v>0</v>
      </c>
      <c r="CJ58" s="747">
        <f t="shared" si="271"/>
        <v>0</v>
      </c>
      <c r="CK58" s="747">
        <f t="shared" si="271"/>
        <v>0</v>
      </c>
      <c r="CL58" s="747">
        <f t="shared" si="271"/>
        <v>0</v>
      </c>
      <c r="CM58" s="747">
        <f t="shared" si="271"/>
        <v>0</v>
      </c>
      <c r="CN58" s="747">
        <f t="shared" si="271"/>
        <v>0</v>
      </c>
      <c r="CO58" s="747">
        <f t="shared" si="271"/>
        <v>0</v>
      </c>
      <c r="CP58" s="747">
        <f t="shared" si="271"/>
        <v>0</v>
      </c>
      <c r="CQ58" s="747">
        <f t="shared" si="271"/>
        <v>0</v>
      </c>
      <c r="CR58" s="747">
        <f t="shared" si="271"/>
        <v>0</v>
      </c>
      <c r="CS58" s="747">
        <f t="shared" si="271"/>
        <v>0</v>
      </c>
      <c r="CT58" s="747">
        <f t="shared" si="271"/>
        <v>0</v>
      </c>
      <c r="CU58" s="747">
        <f t="shared" si="271"/>
        <v>0</v>
      </c>
      <c r="CV58" s="747">
        <f t="shared" si="271"/>
        <v>0</v>
      </c>
      <c r="CW58" s="747">
        <f t="shared" si="271"/>
        <v>0</v>
      </c>
      <c r="CX58" s="747">
        <f t="shared" si="271"/>
        <v>0</v>
      </c>
      <c r="CY58" s="747">
        <f t="shared" si="271"/>
        <v>0</v>
      </c>
      <c r="CZ58" s="747">
        <f t="shared" si="271"/>
        <v>0</v>
      </c>
      <c r="DA58" s="747">
        <f t="shared" si="271"/>
        <v>0</v>
      </c>
      <c r="DB58" s="747">
        <f t="shared" si="271"/>
        <v>0</v>
      </c>
      <c r="DC58" s="747">
        <f t="shared" si="271"/>
        <v>0</v>
      </c>
      <c r="DD58" s="747">
        <f t="shared" si="271"/>
        <v>0</v>
      </c>
      <c r="DE58" s="747">
        <f t="shared" si="271"/>
        <v>0</v>
      </c>
      <c r="DF58" s="747">
        <f t="shared" si="271"/>
        <v>0</v>
      </c>
    </row>
    <row r="59" spans="1:110" ht="8" customHeight="1" x14ac:dyDescent="0.2">
      <c r="A59" s="57"/>
      <c r="B59" s="390"/>
      <c r="C59" s="753"/>
      <c r="D59" s="753"/>
      <c r="E59" s="753"/>
      <c r="F59" s="753"/>
      <c r="G59" s="57"/>
      <c r="H59" s="60"/>
      <c r="I59" s="748"/>
      <c r="J59" s="181"/>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c r="AO59" s="748"/>
      <c r="AP59" s="748"/>
      <c r="AQ59" s="748"/>
      <c r="AR59" s="748"/>
      <c r="AS59" s="748"/>
      <c r="AT59" s="748"/>
      <c r="AU59" s="748"/>
      <c r="AV59" s="748"/>
      <c r="AW59" s="748"/>
      <c r="AX59" s="748"/>
      <c r="AY59" s="748"/>
      <c r="AZ59" s="748"/>
      <c r="BA59" s="748"/>
      <c r="BB59" s="748"/>
      <c r="BC59" s="748"/>
      <c r="BD59" s="748"/>
      <c r="BE59" s="748"/>
      <c r="BF59" s="748"/>
      <c r="BG59" s="748"/>
      <c r="BH59" s="748"/>
      <c r="BI59" s="748"/>
      <c r="BJ59" s="748"/>
      <c r="BK59" s="748"/>
      <c r="BL59" s="748"/>
      <c r="BM59" s="748"/>
      <c r="BN59" s="748"/>
      <c r="BO59" s="748"/>
      <c r="BP59" s="748"/>
      <c r="BQ59" s="748"/>
      <c r="BR59" s="748"/>
      <c r="BS59" s="748"/>
      <c r="BT59" s="748"/>
      <c r="BU59" s="748"/>
      <c r="BV59" s="748"/>
      <c r="BW59" s="748"/>
      <c r="BX59" s="748"/>
      <c r="BY59" s="748"/>
      <c r="BZ59" s="748"/>
      <c r="CA59" s="748"/>
      <c r="CB59" s="748"/>
      <c r="CC59" s="748"/>
      <c r="CD59" s="748"/>
      <c r="CE59" s="748"/>
      <c r="CF59" s="748"/>
      <c r="CG59" s="748"/>
      <c r="CH59" s="748"/>
      <c r="CI59" s="748"/>
      <c r="CJ59" s="748"/>
      <c r="CK59" s="748"/>
      <c r="CL59" s="748"/>
      <c r="CM59" s="748"/>
      <c r="CN59" s="748"/>
      <c r="CO59" s="748"/>
      <c r="CP59" s="748"/>
      <c r="CQ59" s="748"/>
      <c r="CR59" s="748"/>
      <c r="CS59" s="748"/>
      <c r="CT59" s="748"/>
      <c r="CU59" s="748"/>
      <c r="CV59" s="748"/>
      <c r="CW59" s="748"/>
      <c r="CX59" s="748"/>
      <c r="CY59" s="748"/>
      <c r="CZ59" s="748"/>
      <c r="DA59" s="748"/>
      <c r="DB59" s="748"/>
      <c r="DC59" s="748"/>
      <c r="DD59" s="748"/>
      <c r="DE59" s="748"/>
      <c r="DF59" s="748"/>
    </row>
    <row r="60" spans="1:110" ht="11" customHeight="1" x14ac:dyDescent="0.2">
      <c r="A60" s="57"/>
      <c r="B60" s="390"/>
      <c r="C60" s="709"/>
      <c r="D60" s="709"/>
      <c r="E60" s="709"/>
      <c r="F60" s="390"/>
      <c r="G60" s="57"/>
      <c r="H60" s="160">
        <f>I58</f>
        <v>0</v>
      </c>
      <c r="I60" s="749"/>
      <c r="J60" s="181"/>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49"/>
      <c r="AL60" s="749"/>
      <c r="AM60" s="749"/>
      <c r="AN60" s="749"/>
      <c r="AO60" s="749"/>
      <c r="AP60" s="749"/>
      <c r="AQ60" s="749"/>
      <c r="AR60" s="749"/>
      <c r="AS60" s="749"/>
      <c r="AT60" s="749"/>
      <c r="AU60" s="749"/>
      <c r="AV60" s="749"/>
      <c r="AW60" s="749"/>
      <c r="AX60" s="749"/>
      <c r="AY60" s="749"/>
      <c r="AZ60" s="749"/>
      <c r="BA60" s="749"/>
      <c r="BB60" s="749"/>
      <c r="BC60" s="749"/>
      <c r="BD60" s="749"/>
      <c r="BE60" s="749"/>
      <c r="BF60" s="749"/>
      <c r="BG60" s="749"/>
      <c r="BH60" s="749"/>
      <c r="BI60" s="749"/>
      <c r="BJ60" s="749"/>
      <c r="BK60" s="749"/>
      <c r="BL60" s="749"/>
      <c r="BM60" s="749"/>
      <c r="BN60" s="749"/>
      <c r="BO60" s="749"/>
      <c r="BP60" s="749"/>
      <c r="BQ60" s="749"/>
      <c r="BR60" s="749"/>
      <c r="BS60" s="749"/>
      <c r="BT60" s="749"/>
      <c r="BU60" s="749"/>
      <c r="BV60" s="749"/>
      <c r="BW60" s="749"/>
      <c r="BX60" s="749"/>
      <c r="BY60" s="749"/>
      <c r="BZ60" s="749"/>
      <c r="CA60" s="749"/>
      <c r="CB60" s="749"/>
      <c r="CC60" s="749"/>
      <c r="CD60" s="749"/>
      <c r="CE60" s="749"/>
      <c r="CF60" s="749"/>
      <c r="CG60" s="749"/>
      <c r="CH60" s="749"/>
      <c r="CI60" s="749"/>
      <c r="CJ60" s="749"/>
      <c r="CK60" s="749"/>
      <c r="CL60" s="749"/>
      <c r="CM60" s="749"/>
      <c r="CN60" s="749"/>
      <c r="CO60" s="749"/>
      <c r="CP60" s="749"/>
      <c r="CQ60" s="749"/>
      <c r="CR60" s="749"/>
      <c r="CS60" s="749"/>
      <c r="CT60" s="749"/>
      <c r="CU60" s="749"/>
      <c r="CV60" s="749"/>
      <c r="CW60" s="749"/>
      <c r="CX60" s="749"/>
      <c r="CY60" s="749"/>
      <c r="CZ60" s="749"/>
      <c r="DA60" s="749"/>
      <c r="DB60" s="749"/>
      <c r="DC60" s="749"/>
      <c r="DD60" s="749"/>
      <c r="DE60" s="749"/>
      <c r="DF60" s="749"/>
    </row>
    <row r="61" spans="1:110" ht="6" customHeight="1" x14ac:dyDescent="0.2">
      <c r="A61" s="57"/>
      <c r="B61" s="181"/>
      <c r="C61" s="181"/>
      <c r="D61" s="181"/>
      <c r="E61" s="66"/>
      <c r="F61" s="60"/>
      <c r="G61" s="57"/>
      <c r="H61" s="60"/>
      <c r="I61" s="179"/>
      <c r="J61" s="181"/>
    </row>
    <row r="62" spans="1:110" ht="27" customHeight="1" x14ac:dyDescent="0.2">
      <c r="A62" s="57"/>
      <c r="B62" s="449"/>
      <c r="C62" s="691" t="s">
        <v>751</v>
      </c>
      <c r="D62" s="691"/>
      <c r="E62" s="691"/>
      <c r="F62" s="457" t="s">
        <v>246</v>
      </c>
      <c r="G62" s="57"/>
      <c r="H62" s="578">
        <f>G83*H64</f>
        <v>0</v>
      </c>
      <c r="I62" s="565"/>
      <c r="J62" s="568"/>
      <c r="K62" s="218">
        <f>K64*$G$83</f>
        <v>0</v>
      </c>
      <c r="L62" s="218">
        <f t="shared" ref="L62:BW62" si="272">L64*$G$83</f>
        <v>0</v>
      </c>
      <c r="M62" s="218">
        <f t="shared" si="272"/>
        <v>0</v>
      </c>
      <c r="N62" s="218">
        <f t="shared" si="272"/>
        <v>0</v>
      </c>
      <c r="O62" s="218">
        <f t="shared" si="272"/>
        <v>0</v>
      </c>
      <c r="P62" s="218">
        <f t="shared" si="272"/>
        <v>0</v>
      </c>
      <c r="Q62" s="218">
        <f t="shared" si="272"/>
        <v>0</v>
      </c>
      <c r="R62" s="218">
        <f t="shared" si="272"/>
        <v>0</v>
      </c>
      <c r="S62" s="218">
        <f t="shared" si="272"/>
        <v>0</v>
      </c>
      <c r="T62" s="218">
        <f t="shared" si="272"/>
        <v>0</v>
      </c>
      <c r="U62" s="218">
        <f t="shared" si="272"/>
        <v>0</v>
      </c>
      <c r="V62" s="218">
        <f t="shared" si="272"/>
        <v>0</v>
      </c>
      <c r="W62" s="218">
        <f t="shared" si="272"/>
        <v>0</v>
      </c>
      <c r="X62" s="218">
        <f t="shared" si="272"/>
        <v>0</v>
      </c>
      <c r="Y62" s="218">
        <f t="shared" si="272"/>
        <v>0</v>
      </c>
      <c r="Z62" s="218">
        <f t="shared" si="272"/>
        <v>0</v>
      </c>
      <c r="AA62" s="218">
        <f t="shared" si="272"/>
        <v>0</v>
      </c>
      <c r="AB62" s="218">
        <f t="shared" si="272"/>
        <v>0</v>
      </c>
      <c r="AC62" s="218">
        <f t="shared" si="272"/>
        <v>0</v>
      </c>
      <c r="AD62" s="218">
        <f t="shared" si="272"/>
        <v>0</v>
      </c>
      <c r="AE62" s="218">
        <f t="shared" si="272"/>
        <v>0</v>
      </c>
      <c r="AF62" s="218">
        <f t="shared" si="272"/>
        <v>0</v>
      </c>
      <c r="AG62" s="218">
        <f t="shared" si="272"/>
        <v>0</v>
      </c>
      <c r="AH62" s="218">
        <f t="shared" si="272"/>
        <v>0</v>
      </c>
      <c r="AI62" s="218">
        <f t="shared" si="272"/>
        <v>0</v>
      </c>
      <c r="AJ62" s="218">
        <f t="shared" si="272"/>
        <v>0</v>
      </c>
      <c r="AK62" s="218">
        <f t="shared" si="272"/>
        <v>0</v>
      </c>
      <c r="AL62" s="218">
        <f t="shared" si="272"/>
        <v>0</v>
      </c>
      <c r="AM62" s="218">
        <f t="shared" si="272"/>
        <v>0</v>
      </c>
      <c r="AN62" s="218">
        <f t="shared" si="272"/>
        <v>0</v>
      </c>
      <c r="AO62" s="218">
        <f t="shared" si="272"/>
        <v>0</v>
      </c>
      <c r="AP62" s="218">
        <f t="shared" si="272"/>
        <v>0</v>
      </c>
      <c r="AQ62" s="218">
        <f t="shared" si="272"/>
        <v>0</v>
      </c>
      <c r="AR62" s="218">
        <f t="shared" si="272"/>
        <v>0</v>
      </c>
      <c r="AS62" s="218">
        <f t="shared" si="272"/>
        <v>0</v>
      </c>
      <c r="AT62" s="218">
        <f t="shared" si="272"/>
        <v>0</v>
      </c>
      <c r="AU62" s="218">
        <f t="shared" si="272"/>
        <v>0</v>
      </c>
      <c r="AV62" s="218">
        <f t="shared" si="272"/>
        <v>0</v>
      </c>
      <c r="AW62" s="218">
        <f t="shared" si="272"/>
        <v>0</v>
      </c>
      <c r="AX62" s="218">
        <f t="shared" si="272"/>
        <v>0</v>
      </c>
      <c r="AY62" s="218">
        <f t="shared" si="272"/>
        <v>0</v>
      </c>
      <c r="AZ62" s="218">
        <f t="shared" si="272"/>
        <v>0</v>
      </c>
      <c r="BA62" s="218">
        <f t="shared" si="272"/>
        <v>0</v>
      </c>
      <c r="BB62" s="218">
        <f t="shared" si="272"/>
        <v>0</v>
      </c>
      <c r="BC62" s="218">
        <f t="shared" si="272"/>
        <v>0</v>
      </c>
      <c r="BD62" s="218">
        <f t="shared" si="272"/>
        <v>0</v>
      </c>
      <c r="BE62" s="218">
        <f t="shared" si="272"/>
        <v>0</v>
      </c>
      <c r="BF62" s="218">
        <f t="shared" si="272"/>
        <v>0</v>
      </c>
      <c r="BG62" s="218">
        <f t="shared" si="272"/>
        <v>0</v>
      </c>
      <c r="BH62" s="218">
        <f t="shared" si="272"/>
        <v>0</v>
      </c>
      <c r="BI62" s="218">
        <f t="shared" si="272"/>
        <v>0</v>
      </c>
      <c r="BJ62" s="218">
        <f t="shared" si="272"/>
        <v>0</v>
      </c>
      <c r="BK62" s="218">
        <f t="shared" si="272"/>
        <v>0</v>
      </c>
      <c r="BL62" s="218">
        <f t="shared" si="272"/>
        <v>0</v>
      </c>
      <c r="BM62" s="218">
        <f t="shared" si="272"/>
        <v>0</v>
      </c>
      <c r="BN62" s="218">
        <f t="shared" si="272"/>
        <v>0</v>
      </c>
      <c r="BO62" s="218">
        <f t="shared" si="272"/>
        <v>0</v>
      </c>
      <c r="BP62" s="218">
        <f t="shared" si="272"/>
        <v>0</v>
      </c>
      <c r="BQ62" s="218">
        <f t="shared" si="272"/>
        <v>0</v>
      </c>
      <c r="BR62" s="218">
        <f t="shared" si="272"/>
        <v>0</v>
      </c>
      <c r="BS62" s="218">
        <f t="shared" si="272"/>
        <v>0</v>
      </c>
      <c r="BT62" s="218">
        <f t="shared" si="272"/>
        <v>0</v>
      </c>
      <c r="BU62" s="218">
        <f t="shared" si="272"/>
        <v>0</v>
      </c>
      <c r="BV62" s="218">
        <f t="shared" si="272"/>
        <v>0</v>
      </c>
      <c r="BW62" s="218">
        <f t="shared" si="272"/>
        <v>0</v>
      </c>
      <c r="BX62" s="218">
        <f t="shared" ref="BX62:DF62" si="273">BX64*$G$83</f>
        <v>0</v>
      </c>
      <c r="BY62" s="218">
        <f t="shared" si="273"/>
        <v>0</v>
      </c>
      <c r="BZ62" s="218">
        <f t="shared" si="273"/>
        <v>0</v>
      </c>
      <c r="CA62" s="218">
        <f t="shared" si="273"/>
        <v>0</v>
      </c>
      <c r="CB62" s="218">
        <f t="shared" si="273"/>
        <v>0</v>
      </c>
      <c r="CC62" s="218">
        <f t="shared" si="273"/>
        <v>0</v>
      </c>
      <c r="CD62" s="218">
        <f t="shared" si="273"/>
        <v>0</v>
      </c>
      <c r="CE62" s="218">
        <f t="shared" si="273"/>
        <v>0</v>
      </c>
      <c r="CF62" s="218">
        <f t="shared" si="273"/>
        <v>0</v>
      </c>
      <c r="CG62" s="218">
        <f t="shared" si="273"/>
        <v>0</v>
      </c>
      <c r="CH62" s="218">
        <f t="shared" si="273"/>
        <v>0</v>
      </c>
      <c r="CI62" s="218">
        <f t="shared" si="273"/>
        <v>0</v>
      </c>
      <c r="CJ62" s="218">
        <f t="shared" si="273"/>
        <v>0</v>
      </c>
      <c r="CK62" s="218">
        <f t="shared" si="273"/>
        <v>0</v>
      </c>
      <c r="CL62" s="218">
        <f t="shared" si="273"/>
        <v>0</v>
      </c>
      <c r="CM62" s="218">
        <f t="shared" si="273"/>
        <v>0</v>
      </c>
      <c r="CN62" s="218">
        <f t="shared" si="273"/>
        <v>0</v>
      </c>
      <c r="CO62" s="218">
        <f t="shared" si="273"/>
        <v>0</v>
      </c>
      <c r="CP62" s="218">
        <f t="shared" si="273"/>
        <v>0</v>
      </c>
      <c r="CQ62" s="218">
        <f t="shared" si="273"/>
        <v>0</v>
      </c>
      <c r="CR62" s="218">
        <f t="shared" si="273"/>
        <v>0</v>
      </c>
      <c r="CS62" s="218">
        <f t="shared" si="273"/>
        <v>0</v>
      </c>
      <c r="CT62" s="218">
        <f t="shared" si="273"/>
        <v>0</v>
      </c>
      <c r="CU62" s="218">
        <f t="shared" si="273"/>
        <v>0</v>
      </c>
      <c r="CV62" s="218">
        <f t="shared" si="273"/>
        <v>0</v>
      </c>
      <c r="CW62" s="218">
        <f t="shared" si="273"/>
        <v>0</v>
      </c>
      <c r="CX62" s="218">
        <f t="shared" si="273"/>
        <v>0</v>
      </c>
      <c r="CY62" s="218">
        <f t="shared" si="273"/>
        <v>0</v>
      </c>
      <c r="CZ62" s="218">
        <f t="shared" si="273"/>
        <v>0</v>
      </c>
      <c r="DA62" s="218">
        <f t="shared" si="273"/>
        <v>0</v>
      </c>
      <c r="DB62" s="218">
        <f t="shared" si="273"/>
        <v>0</v>
      </c>
      <c r="DC62" s="218">
        <f t="shared" si="273"/>
        <v>0</v>
      </c>
      <c r="DD62" s="218">
        <f t="shared" si="273"/>
        <v>0</v>
      </c>
      <c r="DE62" s="218">
        <f t="shared" si="273"/>
        <v>0</v>
      </c>
      <c r="DF62" s="218">
        <f t="shared" si="273"/>
        <v>0</v>
      </c>
    </row>
    <row r="63" spans="1:110" ht="27" customHeight="1" thickBot="1" x14ac:dyDescent="0.25">
      <c r="A63" s="57"/>
      <c r="B63" s="202"/>
      <c r="C63" s="692" t="s">
        <v>752</v>
      </c>
      <c r="D63" s="692"/>
      <c r="E63" s="692"/>
      <c r="F63" s="406">
        <v>300</v>
      </c>
      <c r="G63" s="58"/>
      <c r="H63" s="66"/>
      <c r="I63" s="89"/>
      <c r="J63" s="568"/>
    </row>
    <row r="64" spans="1:110" ht="27" customHeight="1" thickBot="1" x14ac:dyDescent="0.25">
      <c r="A64" s="57"/>
      <c r="B64" s="569"/>
      <c r="C64" s="690" t="s">
        <v>753</v>
      </c>
      <c r="D64" s="690"/>
      <c r="E64" s="690"/>
      <c r="F64" s="407">
        <v>200</v>
      </c>
      <c r="G64" s="58"/>
      <c r="H64" s="66">
        <f>I64</f>
        <v>0</v>
      </c>
      <c r="I64" s="263">
        <f>IFERROR(AVERAGEIF(K64:DF64,"&lt;&gt;0"),0)</f>
        <v>0</v>
      </c>
      <c r="J64" s="568"/>
      <c r="K64" s="252">
        <v>0</v>
      </c>
      <c r="L64" s="252">
        <v>0</v>
      </c>
      <c r="M64" s="252">
        <v>0</v>
      </c>
      <c r="N64" s="252">
        <v>0</v>
      </c>
      <c r="O64" s="252">
        <v>0</v>
      </c>
      <c r="P64" s="252">
        <v>0</v>
      </c>
      <c r="Q64" s="252">
        <v>0</v>
      </c>
      <c r="R64" s="252">
        <v>0</v>
      </c>
      <c r="S64" s="252">
        <v>0</v>
      </c>
      <c r="T64" s="252">
        <v>0</v>
      </c>
      <c r="U64" s="252">
        <v>0</v>
      </c>
      <c r="V64" s="252">
        <v>0</v>
      </c>
      <c r="W64" s="252">
        <v>0</v>
      </c>
      <c r="X64" s="252">
        <v>0</v>
      </c>
      <c r="Y64" s="252">
        <v>0</v>
      </c>
      <c r="Z64" s="252">
        <v>0</v>
      </c>
      <c r="AA64" s="252">
        <v>0</v>
      </c>
      <c r="AB64" s="252">
        <v>0</v>
      </c>
      <c r="AC64" s="252">
        <v>0</v>
      </c>
      <c r="AD64" s="252">
        <v>0</v>
      </c>
      <c r="AE64" s="252">
        <v>0</v>
      </c>
      <c r="AF64" s="252">
        <v>0</v>
      </c>
      <c r="AG64" s="252">
        <v>0</v>
      </c>
      <c r="AH64" s="252">
        <v>0</v>
      </c>
      <c r="AI64" s="252">
        <v>0</v>
      </c>
      <c r="AJ64" s="252">
        <v>0</v>
      </c>
      <c r="AK64" s="252">
        <v>0</v>
      </c>
      <c r="AL64" s="252">
        <v>0</v>
      </c>
      <c r="AM64" s="252">
        <v>0</v>
      </c>
      <c r="AN64" s="252">
        <v>0</v>
      </c>
      <c r="AO64" s="252">
        <v>0</v>
      </c>
      <c r="AP64" s="252">
        <v>0</v>
      </c>
      <c r="AQ64" s="252">
        <v>0</v>
      </c>
      <c r="AR64" s="252">
        <v>0</v>
      </c>
      <c r="AS64" s="252">
        <v>0</v>
      </c>
      <c r="AT64" s="252">
        <v>0</v>
      </c>
      <c r="AU64" s="252">
        <v>0</v>
      </c>
      <c r="AV64" s="252">
        <v>0</v>
      </c>
      <c r="AW64" s="252">
        <v>0</v>
      </c>
      <c r="AX64" s="252">
        <v>0</v>
      </c>
      <c r="AY64" s="252">
        <v>0</v>
      </c>
      <c r="AZ64" s="252">
        <v>0</v>
      </c>
      <c r="BA64" s="252">
        <v>0</v>
      </c>
      <c r="BB64" s="252">
        <v>0</v>
      </c>
      <c r="BC64" s="252">
        <v>0</v>
      </c>
      <c r="BD64" s="252">
        <v>0</v>
      </c>
      <c r="BE64" s="252">
        <v>0</v>
      </c>
      <c r="BF64" s="252">
        <v>0</v>
      </c>
      <c r="BG64" s="252">
        <v>0</v>
      </c>
      <c r="BH64" s="252">
        <v>0</v>
      </c>
      <c r="BI64" s="252">
        <v>0</v>
      </c>
      <c r="BJ64" s="252">
        <v>0</v>
      </c>
      <c r="BK64" s="252">
        <v>0</v>
      </c>
      <c r="BL64" s="252">
        <v>0</v>
      </c>
      <c r="BM64" s="252">
        <v>0</v>
      </c>
      <c r="BN64" s="252">
        <v>0</v>
      </c>
      <c r="BO64" s="252">
        <v>0</v>
      </c>
      <c r="BP64" s="252">
        <v>0</v>
      </c>
      <c r="BQ64" s="252">
        <v>0</v>
      </c>
      <c r="BR64" s="252">
        <v>0</v>
      </c>
      <c r="BS64" s="252">
        <v>0</v>
      </c>
      <c r="BT64" s="252">
        <v>0</v>
      </c>
      <c r="BU64" s="252">
        <v>0</v>
      </c>
      <c r="BV64" s="252">
        <v>0</v>
      </c>
      <c r="BW64" s="252">
        <v>0</v>
      </c>
      <c r="BX64" s="252">
        <v>0</v>
      </c>
      <c r="BY64" s="252">
        <v>0</v>
      </c>
      <c r="BZ64" s="252">
        <v>0</v>
      </c>
      <c r="CA64" s="252">
        <v>0</v>
      </c>
      <c r="CB64" s="252">
        <v>0</v>
      </c>
      <c r="CC64" s="252">
        <v>0</v>
      </c>
      <c r="CD64" s="252">
        <v>0</v>
      </c>
      <c r="CE64" s="252">
        <v>0</v>
      </c>
      <c r="CF64" s="252">
        <v>0</v>
      </c>
      <c r="CG64" s="252">
        <v>0</v>
      </c>
      <c r="CH64" s="252">
        <v>0</v>
      </c>
      <c r="CI64" s="252">
        <v>0</v>
      </c>
      <c r="CJ64" s="252">
        <v>0</v>
      </c>
      <c r="CK64" s="252">
        <v>0</v>
      </c>
      <c r="CL64" s="252">
        <v>0</v>
      </c>
      <c r="CM64" s="252">
        <v>0</v>
      </c>
      <c r="CN64" s="252">
        <v>0</v>
      </c>
      <c r="CO64" s="252">
        <v>0</v>
      </c>
      <c r="CP64" s="252">
        <v>0</v>
      </c>
      <c r="CQ64" s="252">
        <v>0</v>
      </c>
      <c r="CR64" s="252">
        <v>0</v>
      </c>
      <c r="CS64" s="252">
        <v>0</v>
      </c>
      <c r="CT64" s="252">
        <v>0</v>
      </c>
      <c r="CU64" s="252">
        <v>0</v>
      </c>
      <c r="CV64" s="252">
        <v>0</v>
      </c>
      <c r="CW64" s="252">
        <v>0</v>
      </c>
      <c r="CX64" s="252">
        <v>0</v>
      </c>
      <c r="CY64" s="252">
        <v>0</v>
      </c>
      <c r="CZ64" s="252">
        <v>0</v>
      </c>
      <c r="DA64" s="252">
        <v>0</v>
      </c>
      <c r="DB64" s="252">
        <v>0</v>
      </c>
      <c r="DC64" s="252">
        <v>0</v>
      </c>
      <c r="DD64" s="252">
        <v>0</v>
      </c>
      <c r="DE64" s="252">
        <v>0</v>
      </c>
      <c r="DF64" s="252">
        <v>0</v>
      </c>
    </row>
    <row r="65" spans="1:110" ht="27" customHeight="1" x14ac:dyDescent="0.2">
      <c r="A65" s="57"/>
      <c r="B65" s="569"/>
      <c r="C65" s="688" t="s">
        <v>754</v>
      </c>
      <c r="D65" s="688"/>
      <c r="E65" s="688"/>
      <c r="F65" s="407">
        <v>100</v>
      </c>
      <c r="G65" s="58"/>
      <c r="H65" s="66"/>
      <c r="I65" s="66"/>
      <c r="J65" s="568"/>
    </row>
    <row r="66" spans="1:110" ht="10" customHeight="1" x14ac:dyDescent="0.2">
      <c r="A66" s="57"/>
      <c r="B66" s="568"/>
      <c r="C66" s="568"/>
      <c r="D66" s="568"/>
      <c r="E66" s="66"/>
      <c r="F66" s="214">
        <v>0</v>
      </c>
      <c r="G66" s="57"/>
      <c r="H66" s="60"/>
      <c r="I66" s="569"/>
      <c r="J66" s="568"/>
    </row>
    <row r="67" spans="1:110" ht="7" customHeight="1" x14ac:dyDescent="0.2">
      <c r="A67" s="57"/>
      <c r="B67" s="181"/>
      <c r="C67" s="181"/>
      <c r="D67" s="181"/>
      <c r="E67" s="66"/>
      <c r="F67" s="60"/>
      <c r="G67" s="57"/>
      <c r="H67" s="60"/>
      <c r="I67" s="179"/>
      <c r="J67" s="181"/>
    </row>
    <row r="68" spans="1:110" ht="30" customHeight="1" x14ac:dyDescent="0.2">
      <c r="A68" s="57"/>
      <c r="B68" s="403"/>
      <c r="C68" s="681" t="s">
        <v>184</v>
      </c>
      <c r="D68" s="681"/>
      <c r="E68" s="681"/>
      <c r="F68" s="485">
        <f>IF(I6&lt;&gt;"no",G86,"SORRY!")</f>
        <v>0</v>
      </c>
      <c r="G68" s="92"/>
      <c r="H68" s="92"/>
      <c r="I68" s="248"/>
      <c r="J68" s="57"/>
      <c r="K68" s="486">
        <f>IF(AND(K12=0),0,IF(AND(K20=0),0,K86))</f>
        <v>0</v>
      </c>
      <c r="L68" s="486">
        <f t="shared" ref="L68:BW68" si="274">IF(AND(L12=0),0,IF(AND(L20=0),0,L86))</f>
        <v>0</v>
      </c>
      <c r="M68" s="486">
        <f t="shared" si="274"/>
        <v>0</v>
      </c>
      <c r="N68" s="486">
        <f t="shared" si="274"/>
        <v>0</v>
      </c>
      <c r="O68" s="486">
        <f t="shared" si="274"/>
        <v>0</v>
      </c>
      <c r="P68" s="486">
        <f t="shared" si="274"/>
        <v>0</v>
      </c>
      <c r="Q68" s="486">
        <f t="shared" si="274"/>
        <v>0</v>
      </c>
      <c r="R68" s="486">
        <f t="shared" si="274"/>
        <v>0</v>
      </c>
      <c r="S68" s="486">
        <f t="shared" si="274"/>
        <v>0</v>
      </c>
      <c r="T68" s="486">
        <f t="shared" si="274"/>
        <v>0</v>
      </c>
      <c r="U68" s="486">
        <f t="shared" si="274"/>
        <v>0</v>
      </c>
      <c r="V68" s="486">
        <f t="shared" si="274"/>
        <v>0</v>
      </c>
      <c r="W68" s="486">
        <f t="shared" si="274"/>
        <v>0</v>
      </c>
      <c r="X68" s="486">
        <f t="shared" si="274"/>
        <v>0</v>
      </c>
      <c r="Y68" s="486">
        <f t="shared" si="274"/>
        <v>0</v>
      </c>
      <c r="Z68" s="486">
        <f t="shared" si="274"/>
        <v>0</v>
      </c>
      <c r="AA68" s="486">
        <f t="shared" si="274"/>
        <v>0</v>
      </c>
      <c r="AB68" s="486">
        <f t="shared" si="274"/>
        <v>0</v>
      </c>
      <c r="AC68" s="486">
        <f t="shared" si="274"/>
        <v>0</v>
      </c>
      <c r="AD68" s="486">
        <f t="shared" si="274"/>
        <v>0</v>
      </c>
      <c r="AE68" s="486">
        <f t="shared" si="274"/>
        <v>0</v>
      </c>
      <c r="AF68" s="486">
        <f t="shared" si="274"/>
        <v>0</v>
      </c>
      <c r="AG68" s="486">
        <f t="shared" si="274"/>
        <v>0</v>
      </c>
      <c r="AH68" s="486">
        <f t="shared" si="274"/>
        <v>0</v>
      </c>
      <c r="AI68" s="486">
        <f t="shared" si="274"/>
        <v>0</v>
      </c>
      <c r="AJ68" s="486">
        <f t="shared" si="274"/>
        <v>0</v>
      </c>
      <c r="AK68" s="486">
        <f t="shared" si="274"/>
        <v>0</v>
      </c>
      <c r="AL68" s="486">
        <f t="shared" si="274"/>
        <v>0</v>
      </c>
      <c r="AM68" s="486">
        <f t="shared" si="274"/>
        <v>0</v>
      </c>
      <c r="AN68" s="486">
        <f t="shared" si="274"/>
        <v>0</v>
      </c>
      <c r="AO68" s="486">
        <f t="shared" si="274"/>
        <v>0</v>
      </c>
      <c r="AP68" s="486">
        <f t="shared" si="274"/>
        <v>0</v>
      </c>
      <c r="AQ68" s="486">
        <f t="shared" si="274"/>
        <v>0</v>
      </c>
      <c r="AR68" s="486">
        <f t="shared" si="274"/>
        <v>0</v>
      </c>
      <c r="AS68" s="486">
        <f t="shared" si="274"/>
        <v>0</v>
      </c>
      <c r="AT68" s="486">
        <f t="shared" si="274"/>
        <v>0</v>
      </c>
      <c r="AU68" s="486">
        <f t="shared" si="274"/>
        <v>0</v>
      </c>
      <c r="AV68" s="486">
        <f t="shared" si="274"/>
        <v>0</v>
      </c>
      <c r="AW68" s="486">
        <f t="shared" si="274"/>
        <v>0</v>
      </c>
      <c r="AX68" s="486">
        <f t="shared" si="274"/>
        <v>0</v>
      </c>
      <c r="AY68" s="486">
        <f t="shared" si="274"/>
        <v>0</v>
      </c>
      <c r="AZ68" s="486">
        <f t="shared" si="274"/>
        <v>0</v>
      </c>
      <c r="BA68" s="486">
        <f t="shared" si="274"/>
        <v>0</v>
      </c>
      <c r="BB68" s="486">
        <f t="shared" si="274"/>
        <v>0</v>
      </c>
      <c r="BC68" s="486">
        <f t="shared" si="274"/>
        <v>0</v>
      </c>
      <c r="BD68" s="486">
        <f t="shared" si="274"/>
        <v>0</v>
      </c>
      <c r="BE68" s="486">
        <f t="shared" si="274"/>
        <v>0</v>
      </c>
      <c r="BF68" s="486">
        <f t="shared" si="274"/>
        <v>0</v>
      </c>
      <c r="BG68" s="486">
        <f t="shared" si="274"/>
        <v>0</v>
      </c>
      <c r="BH68" s="486">
        <f t="shared" si="274"/>
        <v>0</v>
      </c>
      <c r="BI68" s="486">
        <f t="shared" si="274"/>
        <v>0</v>
      </c>
      <c r="BJ68" s="486">
        <f t="shared" si="274"/>
        <v>0</v>
      </c>
      <c r="BK68" s="486">
        <f t="shared" si="274"/>
        <v>0</v>
      </c>
      <c r="BL68" s="486">
        <f t="shared" si="274"/>
        <v>0</v>
      </c>
      <c r="BM68" s="486">
        <f t="shared" si="274"/>
        <v>0</v>
      </c>
      <c r="BN68" s="486">
        <f t="shared" si="274"/>
        <v>0</v>
      </c>
      <c r="BO68" s="486">
        <f t="shared" si="274"/>
        <v>0</v>
      </c>
      <c r="BP68" s="486">
        <f t="shared" si="274"/>
        <v>0</v>
      </c>
      <c r="BQ68" s="486">
        <f t="shared" si="274"/>
        <v>0</v>
      </c>
      <c r="BR68" s="486">
        <f t="shared" si="274"/>
        <v>0</v>
      </c>
      <c r="BS68" s="486">
        <f t="shared" si="274"/>
        <v>0</v>
      </c>
      <c r="BT68" s="486">
        <f t="shared" si="274"/>
        <v>0</v>
      </c>
      <c r="BU68" s="486">
        <f t="shared" si="274"/>
        <v>0</v>
      </c>
      <c r="BV68" s="486">
        <f t="shared" si="274"/>
        <v>0</v>
      </c>
      <c r="BW68" s="486">
        <f t="shared" si="274"/>
        <v>0</v>
      </c>
      <c r="BX68" s="486">
        <f t="shared" ref="BX68:DF68" si="275">IF(AND(BX12=0),0,IF(AND(BX20=0),0,BX86))</f>
        <v>0</v>
      </c>
      <c r="BY68" s="486">
        <f t="shared" si="275"/>
        <v>0</v>
      </c>
      <c r="BZ68" s="486">
        <f t="shared" si="275"/>
        <v>0</v>
      </c>
      <c r="CA68" s="486">
        <f t="shared" si="275"/>
        <v>0</v>
      </c>
      <c r="CB68" s="486">
        <f t="shared" si="275"/>
        <v>0</v>
      </c>
      <c r="CC68" s="486">
        <f t="shared" si="275"/>
        <v>0</v>
      </c>
      <c r="CD68" s="486">
        <f t="shared" si="275"/>
        <v>0</v>
      </c>
      <c r="CE68" s="486">
        <f t="shared" si="275"/>
        <v>0</v>
      </c>
      <c r="CF68" s="486">
        <f t="shared" si="275"/>
        <v>0</v>
      </c>
      <c r="CG68" s="486">
        <f t="shared" si="275"/>
        <v>0</v>
      </c>
      <c r="CH68" s="486">
        <f t="shared" si="275"/>
        <v>0</v>
      </c>
      <c r="CI68" s="486">
        <f t="shared" si="275"/>
        <v>0</v>
      </c>
      <c r="CJ68" s="486">
        <f t="shared" si="275"/>
        <v>0</v>
      </c>
      <c r="CK68" s="486">
        <f t="shared" si="275"/>
        <v>0</v>
      </c>
      <c r="CL68" s="486">
        <f t="shared" si="275"/>
        <v>0</v>
      </c>
      <c r="CM68" s="486">
        <f t="shared" si="275"/>
        <v>0</v>
      </c>
      <c r="CN68" s="486">
        <f t="shared" si="275"/>
        <v>0</v>
      </c>
      <c r="CO68" s="486">
        <f t="shared" si="275"/>
        <v>0</v>
      </c>
      <c r="CP68" s="486">
        <f t="shared" si="275"/>
        <v>0</v>
      </c>
      <c r="CQ68" s="486">
        <f t="shared" si="275"/>
        <v>0</v>
      </c>
      <c r="CR68" s="486">
        <f t="shared" si="275"/>
        <v>0</v>
      </c>
      <c r="CS68" s="486">
        <f t="shared" si="275"/>
        <v>0</v>
      </c>
      <c r="CT68" s="486">
        <f t="shared" si="275"/>
        <v>0</v>
      </c>
      <c r="CU68" s="486">
        <f t="shared" si="275"/>
        <v>0</v>
      </c>
      <c r="CV68" s="486">
        <f t="shared" si="275"/>
        <v>0</v>
      </c>
      <c r="CW68" s="486">
        <f t="shared" si="275"/>
        <v>0</v>
      </c>
      <c r="CX68" s="486">
        <f t="shared" si="275"/>
        <v>0</v>
      </c>
      <c r="CY68" s="486">
        <f t="shared" si="275"/>
        <v>0</v>
      </c>
      <c r="CZ68" s="486">
        <f t="shared" si="275"/>
        <v>0</v>
      </c>
      <c r="DA68" s="486">
        <f t="shared" si="275"/>
        <v>0</v>
      </c>
      <c r="DB68" s="486">
        <f t="shared" si="275"/>
        <v>0</v>
      </c>
      <c r="DC68" s="486">
        <f t="shared" si="275"/>
        <v>0</v>
      </c>
      <c r="DD68" s="486">
        <f t="shared" si="275"/>
        <v>0</v>
      </c>
      <c r="DE68" s="486">
        <f t="shared" si="275"/>
        <v>0</v>
      </c>
      <c r="DF68" s="486">
        <f t="shared" si="275"/>
        <v>0</v>
      </c>
    </row>
    <row r="69" spans="1:110" ht="9" customHeight="1" x14ac:dyDescent="0.2">
      <c r="A69" s="57"/>
      <c r="B69" s="57"/>
      <c r="C69" s="57"/>
      <c r="D69" s="57"/>
      <c r="E69" s="57"/>
      <c r="F69" s="615">
        <f>F68+I84</f>
        <v>0</v>
      </c>
      <c r="G69" s="57"/>
      <c r="H69" s="57"/>
      <c r="I69" s="77"/>
      <c r="J69" s="57"/>
      <c r="K69" s="613"/>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row>
    <row r="70" spans="1:110" ht="8" customHeight="1" x14ac:dyDescent="0.2">
      <c r="A70" s="57"/>
      <c r="B70" s="57"/>
      <c r="C70" s="728"/>
      <c r="D70" s="728"/>
      <c r="E70" s="728"/>
      <c r="F70" s="728"/>
      <c r="G70" s="728"/>
      <c r="H70" s="57"/>
      <c r="I70" s="7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row>
    <row r="71" spans="1:110" ht="57.75" customHeight="1" x14ac:dyDescent="0.2">
      <c r="A71" s="57"/>
      <c r="B71" s="682"/>
      <c r="C71" s="682"/>
      <c r="D71" s="435"/>
      <c r="E71" s="436" t="s">
        <v>55</v>
      </c>
      <c r="F71" s="454" t="s">
        <v>235</v>
      </c>
      <c r="G71" s="455"/>
      <c r="H71" s="455"/>
      <c r="I71" s="454" t="s">
        <v>15</v>
      </c>
      <c r="J71" s="57"/>
      <c r="K71" s="678" t="s">
        <v>415</v>
      </c>
      <c r="L71" s="678"/>
      <c r="M71" s="678"/>
      <c r="N71" s="678"/>
      <c r="O71" s="678"/>
      <c r="P71" s="678"/>
      <c r="Q71" s="678"/>
      <c r="R71" s="678"/>
      <c r="S71" s="678"/>
      <c r="T71" s="678"/>
      <c r="U71" s="678" t="s">
        <v>415</v>
      </c>
      <c r="V71" s="678"/>
      <c r="W71" s="678"/>
      <c r="X71" s="678"/>
      <c r="Y71" s="678"/>
      <c r="Z71" s="678"/>
      <c r="AA71" s="678"/>
      <c r="AB71" s="678"/>
      <c r="AC71" s="678"/>
      <c r="AD71" s="678"/>
      <c r="AE71" s="678" t="s">
        <v>415</v>
      </c>
      <c r="AF71" s="678"/>
      <c r="AG71" s="678"/>
      <c r="AH71" s="678"/>
      <c r="AI71" s="678"/>
      <c r="AJ71" s="678"/>
      <c r="AK71" s="678"/>
      <c r="AL71" s="678"/>
      <c r="AM71" s="678"/>
      <c r="AN71" s="678"/>
      <c r="AO71" s="678" t="s">
        <v>415</v>
      </c>
      <c r="AP71" s="678"/>
      <c r="AQ71" s="678"/>
      <c r="AR71" s="678"/>
      <c r="AS71" s="678"/>
      <c r="AT71" s="678"/>
      <c r="AU71" s="678"/>
      <c r="AV71" s="678"/>
      <c r="AW71" s="678"/>
      <c r="AX71" s="678"/>
      <c r="AY71" s="678" t="s">
        <v>415</v>
      </c>
      <c r="AZ71" s="678"/>
      <c r="BA71" s="678"/>
      <c r="BB71" s="678"/>
      <c r="BC71" s="678"/>
      <c r="BD71" s="678"/>
      <c r="BE71" s="678"/>
      <c r="BF71" s="678"/>
      <c r="BG71" s="678"/>
      <c r="BH71" s="678"/>
      <c r="BI71" s="678" t="s">
        <v>415</v>
      </c>
      <c r="BJ71" s="678"/>
      <c r="BK71" s="678"/>
      <c r="BL71" s="678"/>
      <c r="BM71" s="678"/>
      <c r="BN71" s="678"/>
      <c r="BO71" s="678"/>
      <c r="BP71" s="678"/>
      <c r="BQ71" s="678"/>
      <c r="BR71" s="678"/>
      <c r="BS71" s="678" t="s">
        <v>415</v>
      </c>
      <c r="BT71" s="678"/>
      <c r="BU71" s="678"/>
      <c r="BV71" s="678"/>
      <c r="BW71" s="678"/>
      <c r="BX71" s="678"/>
      <c r="BY71" s="678"/>
      <c r="BZ71" s="678"/>
      <c r="CA71" s="678"/>
      <c r="CB71" s="678"/>
      <c r="CC71" s="678" t="s">
        <v>415</v>
      </c>
      <c r="CD71" s="678"/>
      <c r="CE71" s="678"/>
      <c r="CF71" s="678"/>
      <c r="CG71" s="678"/>
      <c r="CH71" s="678"/>
      <c r="CI71" s="678"/>
      <c r="CJ71" s="678"/>
      <c r="CK71" s="678"/>
      <c r="CL71" s="678"/>
      <c r="CM71" s="678" t="s">
        <v>415</v>
      </c>
      <c r="CN71" s="678"/>
      <c r="CO71" s="678"/>
      <c r="CP71" s="678"/>
      <c r="CQ71" s="678"/>
      <c r="CR71" s="678"/>
      <c r="CS71" s="678"/>
      <c r="CT71" s="678"/>
      <c r="CU71" s="678"/>
      <c r="CV71" s="678"/>
      <c r="CW71" s="678" t="s">
        <v>415</v>
      </c>
      <c r="CX71" s="678"/>
      <c r="CY71" s="678"/>
      <c r="CZ71" s="678"/>
      <c r="DA71" s="678"/>
      <c r="DB71" s="678"/>
      <c r="DC71" s="678"/>
      <c r="DD71" s="678"/>
      <c r="DE71" s="678"/>
      <c r="DF71" s="678"/>
    </row>
    <row r="72" spans="1:110" ht="27.75" customHeight="1" x14ac:dyDescent="0.2">
      <c r="A72" s="57"/>
      <c r="B72" s="57"/>
      <c r="C72" s="394" t="str">
        <f>Weighting!C51</f>
        <v>QA 1.0</v>
      </c>
      <c r="D72" s="395"/>
      <c r="E72" s="396" t="str">
        <f>Weighting!D51</f>
        <v>LEVEL OF AIR INFILTRATION| AIRTIGHTNESS*</v>
      </c>
      <c r="F72" s="157">
        <f>F74</f>
        <v>200</v>
      </c>
      <c r="G72" s="158">
        <f>Weighting!G51</f>
        <v>2</v>
      </c>
      <c r="H72" s="158"/>
      <c r="I72" s="81">
        <f>H9</f>
        <v>0</v>
      </c>
      <c r="J72" s="57"/>
      <c r="K72" s="81">
        <f>K9</f>
        <v>0</v>
      </c>
      <c r="L72" s="81">
        <f t="shared" ref="L72:R72" si="276">L9</f>
        <v>0</v>
      </c>
      <c r="M72" s="81">
        <f t="shared" si="276"/>
        <v>0</v>
      </c>
      <c r="N72" s="81">
        <f t="shared" si="276"/>
        <v>0</v>
      </c>
      <c r="O72" s="81">
        <f t="shared" si="276"/>
        <v>0</v>
      </c>
      <c r="P72" s="81">
        <f t="shared" si="276"/>
        <v>0</v>
      </c>
      <c r="Q72" s="81">
        <f t="shared" si="276"/>
        <v>0</v>
      </c>
      <c r="R72" s="81">
        <f t="shared" si="276"/>
        <v>0</v>
      </c>
      <c r="S72" s="81">
        <f t="shared" ref="S72:CD72" si="277">S9</f>
        <v>0</v>
      </c>
      <c r="T72" s="81">
        <f t="shared" si="277"/>
        <v>0</v>
      </c>
      <c r="U72" s="81">
        <f t="shared" si="277"/>
        <v>0</v>
      </c>
      <c r="V72" s="81">
        <f t="shared" si="277"/>
        <v>0</v>
      </c>
      <c r="W72" s="81">
        <f t="shared" si="277"/>
        <v>0</v>
      </c>
      <c r="X72" s="81">
        <f t="shared" si="277"/>
        <v>0</v>
      </c>
      <c r="Y72" s="81">
        <f t="shared" si="277"/>
        <v>0</v>
      </c>
      <c r="Z72" s="81">
        <f t="shared" si="277"/>
        <v>0</v>
      </c>
      <c r="AA72" s="81">
        <f t="shared" si="277"/>
        <v>0</v>
      </c>
      <c r="AB72" s="81">
        <f t="shared" si="277"/>
        <v>0</v>
      </c>
      <c r="AC72" s="81">
        <f t="shared" si="277"/>
        <v>0</v>
      </c>
      <c r="AD72" s="81">
        <f t="shared" si="277"/>
        <v>0</v>
      </c>
      <c r="AE72" s="81">
        <f t="shared" si="277"/>
        <v>0</v>
      </c>
      <c r="AF72" s="81">
        <f t="shared" si="277"/>
        <v>0</v>
      </c>
      <c r="AG72" s="81">
        <f t="shared" si="277"/>
        <v>0</v>
      </c>
      <c r="AH72" s="81">
        <f t="shared" si="277"/>
        <v>0</v>
      </c>
      <c r="AI72" s="81">
        <f t="shared" si="277"/>
        <v>0</v>
      </c>
      <c r="AJ72" s="81">
        <f t="shared" si="277"/>
        <v>0</v>
      </c>
      <c r="AK72" s="81">
        <f t="shared" si="277"/>
        <v>0</v>
      </c>
      <c r="AL72" s="81">
        <f t="shared" si="277"/>
        <v>0</v>
      </c>
      <c r="AM72" s="81">
        <f t="shared" si="277"/>
        <v>0</v>
      </c>
      <c r="AN72" s="81">
        <f t="shared" si="277"/>
        <v>0</v>
      </c>
      <c r="AO72" s="81">
        <f t="shared" si="277"/>
        <v>0</v>
      </c>
      <c r="AP72" s="81">
        <f t="shared" si="277"/>
        <v>0</v>
      </c>
      <c r="AQ72" s="81">
        <f t="shared" si="277"/>
        <v>0</v>
      </c>
      <c r="AR72" s="81">
        <f t="shared" si="277"/>
        <v>0</v>
      </c>
      <c r="AS72" s="81">
        <f t="shared" si="277"/>
        <v>0</v>
      </c>
      <c r="AT72" s="81">
        <f t="shared" si="277"/>
        <v>0</v>
      </c>
      <c r="AU72" s="81">
        <f t="shared" si="277"/>
        <v>0</v>
      </c>
      <c r="AV72" s="81">
        <f t="shared" si="277"/>
        <v>0</v>
      </c>
      <c r="AW72" s="81">
        <f t="shared" si="277"/>
        <v>0</v>
      </c>
      <c r="AX72" s="81">
        <f t="shared" si="277"/>
        <v>0</v>
      </c>
      <c r="AY72" s="81">
        <f t="shared" si="277"/>
        <v>0</v>
      </c>
      <c r="AZ72" s="81">
        <f t="shared" si="277"/>
        <v>0</v>
      </c>
      <c r="BA72" s="81">
        <f t="shared" si="277"/>
        <v>0</v>
      </c>
      <c r="BB72" s="81">
        <f t="shared" si="277"/>
        <v>0</v>
      </c>
      <c r="BC72" s="81">
        <f t="shared" si="277"/>
        <v>0</v>
      </c>
      <c r="BD72" s="81">
        <f t="shared" si="277"/>
        <v>0</v>
      </c>
      <c r="BE72" s="81">
        <f t="shared" si="277"/>
        <v>0</v>
      </c>
      <c r="BF72" s="81">
        <f t="shared" si="277"/>
        <v>0</v>
      </c>
      <c r="BG72" s="81">
        <f t="shared" si="277"/>
        <v>0</v>
      </c>
      <c r="BH72" s="81">
        <f t="shared" si="277"/>
        <v>0</v>
      </c>
      <c r="BI72" s="81">
        <f t="shared" si="277"/>
        <v>0</v>
      </c>
      <c r="BJ72" s="81">
        <f t="shared" si="277"/>
        <v>0</v>
      </c>
      <c r="BK72" s="81">
        <f t="shared" si="277"/>
        <v>0</v>
      </c>
      <c r="BL72" s="81">
        <f t="shared" si="277"/>
        <v>0</v>
      </c>
      <c r="BM72" s="81">
        <f t="shared" si="277"/>
        <v>0</v>
      </c>
      <c r="BN72" s="81">
        <f t="shared" si="277"/>
        <v>0</v>
      </c>
      <c r="BO72" s="81">
        <f t="shared" si="277"/>
        <v>0</v>
      </c>
      <c r="BP72" s="81">
        <f t="shared" si="277"/>
        <v>0</v>
      </c>
      <c r="BQ72" s="81">
        <f t="shared" si="277"/>
        <v>0</v>
      </c>
      <c r="BR72" s="81">
        <f t="shared" si="277"/>
        <v>0</v>
      </c>
      <c r="BS72" s="81">
        <f t="shared" si="277"/>
        <v>0</v>
      </c>
      <c r="BT72" s="81">
        <f t="shared" si="277"/>
        <v>0</v>
      </c>
      <c r="BU72" s="81">
        <f t="shared" si="277"/>
        <v>0</v>
      </c>
      <c r="BV72" s="81">
        <f t="shared" si="277"/>
        <v>0</v>
      </c>
      <c r="BW72" s="81">
        <f t="shared" si="277"/>
        <v>0</v>
      </c>
      <c r="BX72" s="81">
        <f t="shared" si="277"/>
        <v>0</v>
      </c>
      <c r="BY72" s="81">
        <f t="shared" si="277"/>
        <v>0</v>
      </c>
      <c r="BZ72" s="81">
        <f t="shared" si="277"/>
        <v>0</v>
      </c>
      <c r="CA72" s="81">
        <f t="shared" si="277"/>
        <v>0</v>
      </c>
      <c r="CB72" s="81">
        <f t="shared" si="277"/>
        <v>0</v>
      </c>
      <c r="CC72" s="81">
        <f t="shared" si="277"/>
        <v>0</v>
      </c>
      <c r="CD72" s="81">
        <f t="shared" si="277"/>
        <v>0</v>
      </c>
      <c r="CE72" s="81">
        <f t="shared" ref="CE72:DF72" si="278">CE9</f>
        <v>0</v>
      </c>
      <c r="CF72" s="81">
        <f t="shared" si="278"/>
        <v>0</v>
      </c>
      <c r="CG72" s="81">
        <f t="shared" si="278"/>
        <v>0</v>
      </c>
      <c r="CH72" s="81">
        <f t="shared" si="278"/>
        <v>0</v>
      </c>
      <c r="CI72" s="81">
        <f t="shared" si="278"/>
        <v>0</v>
      </c>
      <c r="CJ72" s="81">
        <f t="shared" si="278"/>
        <v>0</v>
      </c>
      <c r="CK72" s="81">
        <f t="shared" si="278"/>
        <v>0</v>
      </c>
      <c r="CL72" s="81">
        <f t="shared" si="278"/>
        <v>0</v>
      </c>
      <c r="CM72" s="81">
        <f t="shared" si="278"/>
        <v>0</v>
      </c>
      <c r="CN72" s="81">
        <f t="shared" si="278"/>
        <v>0</v>
      </c>
      <c r="CO72" s="81">
        <f t="shared" si="278"/>
        <v>0</v>
      </c>
      <c r="CP72" s="81">
        <f t="shared" si="278"/>
        <v>0</v>
      </c>
      <c r="CQ72" s="81">
        <f t="shared" si="278"/>
        <v>0</v>
      </c>
      <c r="CR72" s="81">
        <f t="shared" si="278"/>
        <v>0</v>
      </c>
      <c r="CS72" s="81">
        <f t="shared" si="278"/>
        <v>0</v>
      </c>
      <c r="CT72" s="81">
        <f t="shared" si="278"/>
        <v>0</v>
      </c>
      <c r="CU72" s="81">
        <f t="shared" si="278"/>
        <v>0</v>
      </c>
      <c r="CV72" s="81">
        <f t="shared" si="278"/>
        <v>0</v>
      </c>
      <c r="CW72" s="81">
        <f t="shared" si="278"/>
        <v>0</v>
      </c>
      <c r="CX72" s="81">
        <f t="shared" si="278"/>
        <v>0</v>
      </c>
      <c r="CY72" s="81">
        <f t="shared" si="278"/>
        <v>0</v>
      </c>
      <c r="CZ72" s="81">
        <f t="shared" si="278"/>
        <v>0</v>
      </c>
      <c r="DA72" s="81">
        <f t="shared" si="278"/>
        <v>0</v>
      </c>
      <c r="DB72" s="81">
        <f t="shared" si="278"/>
        <v>0</v>
      </c>
      <c r="DC72" s="81">
        <f t="shared" si="278"/>
        <v>0</v>
      </c>
      <c r="DD72" s="81">
        <f t="shared" si="278"/>
        <v>0</v>
      </c>
      <c r="DE72" s="81">
        <f t="shared" si="278"/>
        <v>0</v>
      </c>
      <c r="DF72" s="81">
        <f t="shared" si="278"/>
        <v>0</v>
      </c>
    </row>
    <row r="73" spans="1:110" ht="27.75" hidden="1" customHeight="1" thickBot="1" x14ac:dyDescent="0.25">
      <c r="A73" s="57"/>
      <c r="B73" s="57"/>
      <c r="C73" s="394" t="str">
        <f>Weighting!C52</f>
        <v>QA 2.0</v>
      </c>
      <c r="D73" s="395"/>
      <c r="E73" s="396" t="str">
        <f>Weighting!D52</f>
        <v xml:space="preserve">THERMAL BRIDGING </v>
      </c>
      <c r="F73" s="157"/>
      <c r="G73" s="158"/>
      <c r="H73" s="159"/>
      <c r="I73" s="82"/>
      <c r="J73" s="57"/>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row>
    <row r="74" spans="1:110" ht="27.75" customHeight="1" x14ac:dyDescent="0.2">
      <c r="A74" s="57"/>
      <c r="B74" s="57"/>
      <c r="C74" s="394" t="str">
        <f>Weighting!C53</f>
        <v>QA 2.1</v>
      </c>
      <c r="D74" s="395"/>
      <c r="E74" s="396" t="str">
        <f>Weighting!D53</f>
        <v>THERMAL BRIDGING ADJUSTMENT*</v>
      </c>
      <c r="F74" s="157">
        <f>Weighting!F53*Weighting!G53</f>
        <v>200</v>
      </c>
      <c r="G74" s="158">
        <f>Weighting!G53</f>
        <v>2</v>
      </c>
      <c r="H74" s="159"/>
      <c r="I74" s="82">
        <f>H18</f>
        <v>0</v>
      </c>
      <c r="J74" s="57"/>
      <c r="K74" s="82">
        <f>K18</f>
        <v>0</v>
      </c>
      <c r="L74" s="82">
        <f t="shared" ref="L74:R74" si="279">L18</f>
        <v>0</v>
      </c>
      <c r="M74" s="82">
        <f t="shared" si="279"/>
        <v>0</v>
      </c>
      <c r="N74" s="82">
        <f t="shared" si="279"/>
        <v>0</v>
      </c>
      <c r="O74" s="82">
        <f t="shared" si="279"/>
        <v>0</v>
      </c>
      <c r="P74" s="82">
        <f t="shared" si="279"/>
        <v>0</v>
      </c>
      <c r="Q74" s="82">
        <f t="shared" si="279"/>
        <v>0</v>
      </c>
      <c r="R74" s="82">
        <f t="shared" si="279"/>
        <v>0</v>
      </c>
      <c r="S74" s="82">
        <f t="shared" ref="S74:CD74" si="280">S18</f>
        <v>0</v>
      </c>
      <c r="T74" s="82">
        <f t="shared" si="280"/>
        <v>0</v>
      </c>
      <c r="U74" s="82">
        <f t="shared" si="280"/>
        <v>0</v>
      </c>
      <c r="V74" s="82">
        <f t="shared" si="280"/>
        <v>0</v>
      </c>
      <c r="W74" s="82">
        <f t="shared" si="280"/>
        <v>0</v>
      </c>
      <c r="X74" s="82">
        <f t="shared" si="280"/>
        <v>0</v>
      </c>
      <c r="Y74" s="82">
        <f t="shared" si="280"/>
        <v>0</v>
      </c>
      <c r="Z74" s="82">
        <f t="shared" si="280"/>
        <v>0</v>
      </c>
      <c r="AA74" s="82">
        <f t="shared" si="280"/>
        <v>0</v>
      </c>
      <c r="AB74" s="82">
        <f t="shared" si="280"/>
        <v>0</v>
      </c>
      <c r="AC74" s="82">
        <f t="shared" si="280"/>
        <v>0</v>
      </c>
      <c r="AD74" s="82">
        <f t="shared" si="280"/>
        <v>0</v>
      </c>
      <c r="AE74" s="82">
        <f t="shared" si="280"/>
        <v>0</v>
      </c>
      <c r="AF74" s="82">
        <f t="shared" si="280"/>
        <v>0</v>
      </c>
      <c r="AG74" s="82">
        <f t="shared" si="280"/>
        <v>0</v>
      </c>
      <c r="AH74" s="82">
        <f t="shared" si="280"/>
        <v>0</v>
      </c>
      <c r="AI74" s="82">
        <f t="shared" si="280"/>
        <v>0</v>
      </c>
      <c r="AJ74" s="82">
        <f t="shared" si="280"/>
        <v>0</v>
      </c>
      <c r="AK74" s="82">
        <f t="shared" si="280"/>
        <v>0</v>
      </c>
      <c r="AL74" s="82">
        <f t="shared" si="280"/>
        <v>0</v>
      </c>
      <c r="AM74" s="82">
        <f t="shared" si="280"/>
        <v>0</v>
      </c>
      <c r="AN74" s="82">
        <f t="shared" si="280"/>
        <v>0</v>
      </c>
      <c r="AO74" s="82">
        <f t="shared" si="280"/>
        <v>0</v>
      </c>
      <c r="AP74" s="82">
        <f t="shared" si="280"/>
        <v>0</v>
      </c>
      <c r="AQ74" s="82">
        <f t="shared" si="280"/>
        <v>0</v>
      </c>
      <c r="AR74" s="82">
        <f t="shared" si="280"/>
        <v>0</v>
      </c>
      <c r="AS74" s="82">
        <f t="shared" si="280"/>
        <v>0</v>
      </c>
      <c r="AT74" s="82">
        <f t="shared" si="280"/>
        <v>0</v>
      </c>
      <c r="AU74" s="82">
        <f t="shared" si="280"/>
        <v>0</v>
      </c>
      <c r="AV74" s="82">
        <f t="shared" si="280"/>
        <v>0</v>
      </c>
      <c r="AW74" s="82">
        <f t="shared" si="280"/>
        <v>0</v>
      </c>
      <c r="AX74" s="82">
        <f t="shared" si="280"/>
        <v>0</v>
      </c>
      <c r="AY74" s="82">
        <f t="shared" si="280"/>
        <v>0</v>
      </c>
      <c r="AZ74" s="82">
        <f t="shared" si="280"/>
        <v>0</v>
      </c>
      <c r="BA74" s="82">
        <f t="shared" si="280"/>
        <v>0</v>
      </c>
      <c r="BB74" s="82">
        <f t="shared" si="280"/>
        <v>0</v>
      </c>
      <c r="BC74" s="82">
        <f t="shared" si="280"/>
        <v>0</v>
      </c>
      <c r="BD74" s="82">
        <f t="shared" si="280"/>
        <v>0</v>
      </c>
      <c r="BE74" s="82">
        <f t="shared" si="280"/>
        <v>0</v>
      </c>
      <c r="BF74" s="82">
        <f t="shared" si="280"/>
        <v>0</v>
      </c>
      <c r="BG74" s="82">
        <f t="shared" si="280"/>
        <v>0</v>
      </c>
      <c r="BH74" s="82">
        <f t="shared" si="280"/>
        <v>0</v>
      </c>
      <c r="BI74" s="82">
        <f t="shared" si="280"/>
        <v>0</v>
      </c>
      <c r="BJ74" s="82">
        <f t="shared" si="280"/>
        <v>0</v>
      </c>
      <c r="BK74" s="82">
        <f t="shared" si="280"/>
        <v>0</v>
      </c>
      <c r="BL74" s="82">
        <f t="shared" si="280"/>
        <v>0</v>
      </c>
      <c r="BM74" s="82">
        <f t="shared" si="280"/>
        <v>0</v>
      </c>
      <c r="BN74" s="82">
        <f t="shared" si="280"/>
        <v>0</v>
      </c>
      <c r="BO74" s="82">
        <f t="shared" si="280"/>
        <v>0</v>
      </c>
      <c r="BP74" s="82">
        <f t="shared" si="280"/>
        <v>0</v>
      </c>
      <c r="BQ74" s="82">
        <f t="shared" si="280"/>
        <v>0</v>
      </c>
      <c r="BR74" s="82">
        <f t="shared" si="280"/>
        <v>0</v>
      </c>
      <c r="BS74" s="82">
        <f t="shared" si="280"/>
        <v>0</v>
      </c>
      <c r="BT74" s="82">
        <f t="shared" si="280"/>
        <v>0</v>
      </c>
      <c r="BU74" s="82">
        <f t="shared" si="280"/>
        <v>0</v>
      </c>
      <c r="BV74" s="82">
        <f t="shared" si="280"/>
        <v>0</v>
      </c>
      <c r="BW74" s="82">
        <f t="shared" si="280"/>
        <v>0</v>
      </c>
      <c r="BX74" s="82">
        <f t="shared" si="280"/>
        <v>0</v>
      </c>
      <c r="BY74" s="82">
        <f t="shared" si="280"/>
        <v>0</v>
      </c>
      <c r="BZ74" s="82">
        <f t="shared" si="280"/>
        <v>0</v>
      </c>
      <c r="CA74" s="82">
        <f t="shared" si="280"/>
        <v>0</v>
      </c>
      <c r="CB74" s="82">
        <f t="shared" si="280"/>
        <v>0</v>
      </c>
      <c r="CC74" s="82">
        <f t="shared" si="280"/>
        <v>0</v>
      </c>
      <c r="CD74" s="82">
        <f t="shared" si="280"/>
        <v>0</v>
      </c>
      <c r="CE74" s="82">
        <f t="shared" ref="CE74:DF74" si="281">CE18</f>
        <v>0</v>
      </c>
      <c r="CF74" s="82">
        <f t="shared" si="281"/>
        <v>0</v>
      </c>
      <c r="CG74" s="82">
        <f t="shared" si="281"/>
        <v>0</v>
      </c>
      <c r="CH74" s="82">
        <f t="shared" si="281"/>
        <v>0</v>
      </c>
      <c r="CI74" s="82">
        <f t="shared" si="281"/>
        <v>0</v>
      </c>
      <c r="CJ74" s="82">
        <f t="shared" si="281"/>
        <v>0</v>
      </c>
      <c r="CK74" s="82">
        <f t="shared" si="281"/>
        <v>0</v>
      </c>
      <c r="CL74" s="82">
        <f t="shared" si="281"/>
        <v>0</v>
      </c>
      <c r="CM74" s="82">
        <f t="shared" si="281"/>
        <v>0</v>
      </c>
      <c r="CN74" s="82">
        <f t="shared" si="281"/>
        <v>0</v>
      </c>
      <c r="CO74" s="82">
        <f t="shared" si="281"/>
        <v>0</v>
      </c>
      <c r="CP74" s="82">
        <f t="shared" si="281"/>
        <v>0</v>
      </c>
      <c r="CQ74" s="82">
        <f t="shared" si="281"/>
        <v>0</v>
      </c>
      <c r="CR74" s="82">
        <f t="shared" si="281"/>
        <v>0</v>
      </c>
      <c r="CS74" s="82">
        <f t="shared" si="281"/>
        <v>0</v>
      </c>
      <c r="CT74" s="82">
        <f t="shared" si="281"/>
        <v>0</v>
      </c>
      <c r="CU74" s="82">
        <f t="shared" si="281"/>
        <v>0</v>
      </c>
      <c r="CV74" s="82">
        <f t="shared" si="281"/>
        <v>0</v>
      </c>
      <c r="CW74" s="82">
        <f t="shared" si="281"/>
        <v>0</v>
      </c>
      <c r="CX74" s="82">
        <f t="shared" si="281"/>
        <v>0</v>
      </c>
      <c r="CY74" s="82">
        <f t="shared" si="281"/>
        <v>0</v>
      </c>
      <c r="CZ74" s="82">
        <f t="shared" si="281"/>
        <v>0</v>
      </c>
      <c r="DA74" s="82">
        <f t="shared" si="281"/>
        <v>0</v>
      </c>
      <c r="DB74" s="82">
        <f t="shared" si="281"/>
        <v>0</v>
      </c>
      <c r="DC74" s="82">
        <f t="shared" si="281"/>
        <v>0</v>
      </c>
      <c r="DD74" s="82">
        <f t="shared" si="281"/>
        <v>0</v>
      </c>
      <c r="DE74" s="82">
        <f t="shared" si="281"/>
        <v>0</v>
      </c>
      <c r="DF74" s="82">
        <f t="shared" si="281"/>
        <v>0</v>
      </c>
    </row>
    <row r="75" spans="1:110" ht="27.75" customHeight="1" x14ac:dyDescent="0.2">
      <c r="A75" s="57"/>
      <c r="B75" s="57"/>
      <c r="C75" s="399" t="str">
        <f>Weighting!C54</f>
        <v>QA 2.2</v>
      </c>
      <c r="D75" s="400"/>
      <c r="E75" s="401" t="str">
        <f>Weighting!D54</f>
        <v>PHOTOGRAPHIC RECORD</v>
      </c>
      <c r="F75" s="157">
        <f>Weighting!F54*Weighting!G54</f>
        <v>50</v>
      </c>
      <c r="G75" s="158">
        <f>Weighting!G54</f>
        <v>1</v>
      </c>
      <c r="H75" s="159"/>
      <c r="I75" s="82">
        <f>H23</f>
        <v>0</v>
      </c>
      <c r="J75" s="57"/>
      <c r="K75" s="82">
        <f>K23</f>
        <v>0</v>
      </c>
      <c r="L75" s="82">
        <f t="shared" ref="L75:R75" si="282">L23</f>
        <v>0</v>
      </c>
      <c r="M75" s="82">
        <f t="shared" si="282"/>
        <v>0</v>
      </c>
      <c r="N75" s="82">
        <f t="shared" si="282"/>
        <v>0</v>
      </c>
      <c r="O75" s="82">
        <f t="shared" si="282"/>
        <v>0</v>
      </c>
      <c r="P75" s="82">
        <f t="shared" si="282"/>
        <v>0</v>
      </c>
      <c r="Q75" s="82">
        <f t="shared" si="282"/>
        <v>0</v>
      </c>
      <c r="R75" s="82">
        <f t="shared" si="282"/>
        <v>0</v>
      </c>
      <c r="S75" s="82">
        <f t="shared" ref="S75:CD75" si="283">S23</f>
        <v>0</v>
      </c>
      <c r="T75" s="82">
        <f t="shared" si="283"/>
        <v>0</v>
      </c>
      <c r="U75" s="82">
        <f t="shared" si="283"/>
        <v>0</v>
      </c>
      <c r="V75" s="82">
        <f t="shared" si="283"/>
        <v>0</v>
      </c>
      <c r="W75" s="82">
        <f t="shared" si="283"/>
        <v>0</v>
      </c>
      <c r="X75" s="82">
        <f t="shared" si="283"/>
        <v>0</v>
      </c>
      <c r="Y75" s="82">
        <f t="shared" si="283"/>
        <v>0</v>
      </c>
      <c r="Z75" s="82">
        <f t="shared" si="283"/>
        <v>0</v>
      </c>
      <c r="AA75" s="82">
        <f t="shared" si="283"/>
        <v>0</v>
      </c>
      <c r="AB75" s="82">
        <f t="shared" si="283"/>
        <v>0</v>
      </c>
      <c r="AC75" s="82">
        <f t="shared" si="283"/>
        <v>0</v>
      </c>
      <c r="AD75" s="82">
        <f t="shared" si="283"/>
        <v>0</v>
      </c>
      <c r="AE75" s="82">
        <f t="shared" si="283"/>
        <v>0</v>
      </c>
      <c r="AF75" s="82">
        <f t="shared" si="283"/>
        <v>0</v>
      </c>
      <c r="AG75" s="82">
        <f t="shared" si="283"/>
        <v>0</v>
      </c>
      <c r="AH75" s="82">
        <f t="shared" si="283"/>
        <v>0</v>
      </c>
      <c r="AI75" s="82">
        <f t="shared" si="283"/>
        <v>0</v>
      </c>
      <c r="AJ75" s="82">
        <f t="shared" si="283"/>
        <v>0</v>
      </c>
      <c r="AK75" s="82">
        <f t="shared" si="283"/>
        <v>0</v>
      </c>
      <c r="AL75" s="82">
        <f t="shared" si="283"/>
        <v>0</v>
      </c>
      <c r="AM75" s="82">
        <f t="shared" si="283"/>
        <v>0</v>
      </c>
      <c r="AN75" s="82">
        <f t="shared" si="283"/>
        <v>0</v>
      </c>
      <c r="AO75" s="82">
        <f t="shared" si="283"/>
        <v>0</v>
      </c>
      <c r="AP75" s="82">
        <f t="shared" si="283"/>
        <v>0</v>
      </c>
      <c r="AQ75" s="82">
        <f t="shared" si="283"/>
        <v>0</v>
      </c>
      <c r="AR75" s="82">
        <f t="shared" si="283"/>
        <v>0</v>
      </c>
      <c r="AS75" s="82">
        <f t="shared" si="283"/>
        <v>0</v>
      </c>
      <c r="AT75" s="82">
        <f t="shared" si="283"/>
        <v>0</v>
      </c>
      <c r="AU75" s="82">
        <f t="shared" si="283"/>
        <v>0</v>
      </c>
      <c r="AV75" s="82">
        <f t="shared" si="283"/>
        <v>0</v>
      </c>
      <c r="AW75" s="82">
        <f t="shared" si="283"/>
        <v>0</v>
      </c>
      <c r="AX75" s="82">
        <f t="shared" si="283"/>
        <v>0</v>
      </c>
      <c r="AY75" s="82">
        <f t="shared" si="283"/>
        <v>0</v>
      </c>
      <c r="AZ75" s="82">
        <f t="shared" si="283"/>
        <v>0</v>
      </c>
      <c r="BA75" s="82">
        <f t="shared" si="283"/>
        <v>0</v>
      </c>
      <c r="BB75" s="82">
        <f t="shared" si="283"/>
        <v>0</v>
      </c>
      <c r="BC75" s="82">
        <f t="shared" si="283"/>
        <v>0</v>
      </c>
      <c r="BD75" s="82">
        <f t="shared" si="283"/>
        <v>0</v>
      </c>
      <c r="BE75" s="82">
        <f t="shared" si="283"/>
        <v>0</v>
      </c>
      <c r="BF75" s="82">
        <f t="shared" si="283"/>
        <v>0</v>
      </c>
      <c r="BG75" s="82">
        <f t="shared" si="283"/>
        <v>0</v>
      </c>
      <c r="BH75" s="82">
        <f t="shared" si="283"/>
        <v>0</v>
      </c>
      <c r="BI75" s="82">
        <f t="shared" si="283"/>
        <v>0</v>
      </c>
      <c r="BJ75" s="82">
        <f t="shared" si="283"/>
        <v>0</v>
      </c>
      <c r="BK75" s="82">
        <f t="shared" si="283"/>
        <v>0</v>
      </c>
      <c r="BL75" s="82">
        <f t="shared" si="283"/>
        <v>0</v>
      </c>
      <c r="BM75" s="82">
        <f t="shared" si="283"/>
        <v>0</v>
      </c>
      <c r="BN75" s="82">
        <f t="shared" si="283"/>
        <v>0</v>
      </c>
      <c r="BO75" s="82">
        <f t="shared" si="283"/>
        <v>0</v>
      </c>
      <c r="BP75" s="82">
        <f t="shared" si="283"/>
        <v>0</v>
      </c>
      <c r="BQ75" s="82">
        <f t="shared" si="283"/>
        <v>0</v>
      </c>
      <c r="BR75" s="82">
        <f t="shared" si="283"/>
        <v>0</v>
      </c>
      <c r="BS75" s="82">
        <f t="shared" si="283"/>
        <v>0</v>
      </c>
      <c r="BT75" s="82">
        <f t="shared" si="283"/>
        <v>0</v>
      </c>
      <c r="BU75" s="82">
        <f t="shared" si="283"/>
        <v>0</v>
      </c>
      <c r="BV75" s="82">
        <f t="shared" si="283"/>
        <v>0</v>
      </c>
      <c r="BW75" s="82">
        <f t="shared" si="283"/>
        <v>0</v>
      </c>
      <c r="BX75" s="82">
        <f t="shared" si="283"/>
        <v>0</v>
      </c>
      <c r="BY75" s="82">
        <f t="shared" si="283"/>
        <v>0</v>
      </c>
      <c r="BZ75" s="82">
        <f t="shared" si="283"/>
        <v>0</v>
      </c>
      <c r="CA75" s="82">
        <f t="shared" si="283"/>
        <v>0</v>
      </c>
      <c r="CB75" s="82">
        <f t="shared" si="283"/>
        <v>0</v>
      </c>
      <c r="CC75" s="82">
        <f t="shared" si="283"/>
        <v>0</v>
      </c>
      <c r="CD75" s="82">
        <f t="shared" si="283"/>
        <v>0</v>
      </c>
      <c r="CE75" s="82">
        <f t="shared" ref="CE75:DF75" si="284">CE23</f>
        <v>0</v>
      </c>
      <c r="CF75" s="82">
        <f t="shared" si="284"/>
        <v>0</v>
      </c>
      <c r="CG75" s="82">
        <f t="shared" si="284"/>
        <v>0</v>
      </c>
      <c r="CH75" s="82">
        <f t="shared" si="284"/>
        <v>0</v>
      </c>
      <c r="CI75" s="82">
        <f t="shared" si="284"/>
        <v>0</v>
      </c>
      <c r="CJ75" s="82">
        <f t="shared" si="284"/>
        <v>0</v>
      </c>
      <c r="CK75" s="82">
        <f t="shared" si="284"/>
        <v>0</v>
      </c>
      <c r="CL75" s="82">
        <f t="shared" si="284"/>
        <v>0</v>
      </c>
      <c r="CM75" s="82">
        <f t="shared" si="284"/>
        <v>0</v>
      </c>
      <c r="CN75" s="82">
        <f t="shared" si="284"/>
        <v>0</v>
      </c>
      <c r="CO75" s="82">
        <f t="shared" si="284"/>
        <v>0</v>
      </c>
      <c r="CP75" s="82">
        <f t="shared" si="284"/>
        <v>0</v>
      </c>
      <c r="CQ75" s="82">
        <f t="shared" si="284"/>
        <v>0</v>
      </c>
      <c r="CR75" s="82">
        <f t="shared" si="284"/>
        <v>0</v>
      </c>
      <c r="CS75" s="82">
        <f t="shared" si="284"/>
        <v>0</v>
      </c>
      <c r="CT75" s="82">
        <f t="shared" si="284"/>
        <v>0</v>
      </c>
      <c r="CU75" s="82">
        <f t="shared" si="284"/>
        <v>0</v>
      </c>
      <c r="CV75" s="82">
        <f t="shared" si="284"/>
        <v>0</v>
      </c>
      <c r="CW75" s="82">
        <f t="shared" si="284"/>
        <v>0</v>
      </c>
      <c r="CX75" s="82">
        <f t="shared" si="284"/>
        <v>0</v>
      </c>
      <c r="CY75" s="82">
        <f t="shared" si="284"/>
        <v>0</v>
      </c>
      <c r="CZ75" s="82">
        <f t="shared" si="284"/>
        <v>0</v>
      </c>
      <c r="DA75" s="82">
        <f t="shared" si="284"/>
        <v>0</v>
      </c>
      <c r="DB75" s="82">
        <f t="shared" si="284"/>
        <v>0</v>
      </c>
      <c r="DC75" s="82">
        <f t="shared" si="284"/>
        <v>0</v>
      </c>
      <c r="DD75" s="82">
        <f t="shared" si="284"/>
        <v>0</v>
      </c>
      <c r="DE75" s="82">
        <f t="shared" si="284"/>
        <v>0</v>
      </c>
      <c r="DF75" s="82">
        <f t="shared" si="284"/>
        <v>0</v>
      </c>
    </row>
    <row r="76" spans="1:110" ht="27.75" customHeight="1" x14ac:dyDescent="0.2">
      <c r="A76" s="57"/>
      <c r="B76" s="57"/>
      <c r="C76" s="399" t="str">
        <f>Weighting!C55</f>
        <v>QA 2.3</v>
      </c>
      <c r="D76" s="400"/>
      <c r="E76" s="401" t="str">
        <f>Weighting!D55</f>
        <v>THERMOGRAPHIC IMAGING</v>
      </c>
      <c r="F76" s="157">
        <f>Weighting!F55*Weighting!G55</f>
        <v>50</v>
      </c>
      <c r="G76" s="158">
        <f>Weighting!G55</f>
        <v>1</v>
      </c>
      <c r="H76" s="159"/>
      <c r="I76" s="82">
        <f>H26</f>
        <v>0</v>
      </c>
      <c r="J76" s="57"/>
      <c r="K76" s="82">
        <f>K26</f>
        <v>0</v>
      </c>
      <c r="L76" s="82">
        <f t="shared" ref="L76:R76" si="285">L26</f>
        <v>0</v>
      </c>
      <c r="M76" s="82">
        <f t="shared" si="285"/>
        <v>0</v>
      </c>
      <c r="N76" s="82">
        <f t="shared" si="285"/>
        <v>0</v>
      </c>
      <c r="O76" s="82">
        <f t="shared" si="285"/>
        <v>0</v>
      </c>
      <c r="P76" s="82">
        <f t="shared" si="285"/>
        <v>0</v>
      </c>
      <c r="Q76" s="82">
        <f t="shared" si="285"/>
        <v>0</v>
      </c>
      <c r="R76" s="82">
        <f t="shared" si="285"/>
        <v>0</v>
      </c>
      <c r="S76" s="82">
        <f t="shared" ref="S76:CD76" si="286">S26</f>
        <v>0</v>
      </c>
      <c r="T76" s="82">
        <f t="shared" si="286"/>
        <v>0</v>
      </c>
      <c r="U76" s="82">
        <f t="shared" si="286"/>
        <v>0</v>
      </c>
      <c r="V76" s="82">
        <f t="shared" si="286"/>
        <v>0</v>
      </c>
      <c r="W76" s="82">
        <f t="shared" si="286"/>
        <v>0</v>
      </c>
      <c r="X76" s="82">
        <f t="shared" si="286"/>
        <v>0</v>
      </c>
      <c r="Y76" s="82">
        <f t="shared" si="286"/>
        <v>0</v>
      </c>
      <c r="Z76" s="82">
        <f t="shared" si="286"/>
        <v>0</v>
      </c>
      <c r="AA76" s="82">
        <f t="shared" si="286"/>
        <v>0</v>
      </c>
      <c r="AB76" s="82">
        <f t="shared" si="286"/>
        <v>0</v>
      </c>
      <c r="AC76" s="82">
        <f t="shared" si="286"/>
        <v>0</v>
      </c>
      <c r="AD76" s="82">
        <f t="shared" si="286"/>
        <v>0</v>
      </c>
      <c r="AE76" s="82">
        <f t="shared" si="286"/>
        <v>0</v>
      </c>
      <c r="AF76" s="82">
        <f t="shared" si="286"/>
        <v>0</v>
      </c>
      <c r="AG76" s="82">
        <f t="shared" si="286"/>
        <v>0</v>
      </c>
      <c r="AH76" s="82">
        <f t="shared" si="286"/>
        <v>0</v>
      </c>
      <c r="AI76" s="82">
        <f t="shared" si="286"/>
        <v>0</v>
      </c>
      <c r="AJ76" s="82">
        <f t="shared" si="286"/>
        <v>0</v>
      </c>
      <c r="AK76" s="82">
        <f t="shared" si="286"/>
        <v>0</v>
      </c>
      <c r="AL76" s="82">
        <f t="shared" si="286"/>
        <v>0</v>
      </c>
      <c r="AM76" s="82">
        <f t="shared" si="286"/>
        <v>0</v>
      </c>
      <c r="AN76" s="82">
        <f t="shared" si="286"/>
        <v>0</v>
      </c>
      <c r="AO76" s="82">
        <f t="shared" si="286"/>
        <v>0</v>
      </c>
      <c r="AP76" s="82">
        <f t="shared" si="286"/>
        <v>0</v>
      </c>
      <c r="AQ76" s="82">
        <f t="shared" si="286"/>
        <v>0</v>
      </c>
      <c r="AR76" s="82">
        <f t="shared" si="286"/>
        <v>0</v>
      </c>
      <c r="AS76" s="82">
        <f t="shared" si="286"/>
        <v>0</v>
      </c>
      <c r="AT76" s="82">
        <f t="shared" si="286"/>
        <v>0</v>
      </c>
      <c r="AU76" s="82">
        <f t="shared" si="286"/>
        <v>0</v>
      </c>
      <c r="AV76" s="82">
        <f t="shared" si="286"/>
        <v>0</v>
      </c>
      <c r="AW76" s="82">
        <f t="shared" si="286"/>
        <v>0</v>
      </c>
      <c r="AX76" s="82">
        <f t="shared" si="286"/>
        <v>0</v>
      </c>
      <c r="AY76" s="82">
        <f t="shared" si="286"/>
        <v>0</v>
      </c>
      <c r="AZ76" s="82">
        <f t="shared" si="286"/>
        <v>0</v>
      </c>
      <c r="BA76" s="82">
        <f t="shared" si="286"/>
        <v>0</v>
      </c>
      <c r="BB76" s="82">
        <f t="shared" si="286"/>
        <v>0</v>
      </c>
      <c r="BC76" s="82">
        <f t="shared" si="286"/>
        <v>0</v>
      </c>
      <c r="BD76" s="82">
        <f t="shared" si="286"/>
        <v>0</v>
      </c>
      <c r="BE76" s="82">
        <f t="shared" si="286"/>
        <v>0</v>
      </c>
      <c r="BF76" s="82">
        <f t="shared" si="286"/>
        <v>0</v>
      </c>
      <c r="BG76" s="82">
        <f t="shared" si="286"/>
        <v>0</v>
      </c>
      <c r="BH76" s="82">
        <f t="shared" si="286"/>
        <v>0</v>
      </c>
      <c r="BI76" s="82">
        <f t="shared" si="286"/>
        <v>0</v>
      </c>
      <c r="BJ76" s="82">
        <f t="shared" si="286"/>
        <v>0</v>
      </c>
      <c r="BK76" s="82">
        <f t="shared" si="286"/>
        <v>0</v>
      </c>
      <c r="BL76" s="82">
        <f t="shared" si="286"/>
        <v>0</v>
      </c>
      <c r="BM76" s="82">
        <f t="shared" si="286"/>
        <v>0</v>
      </c>
      <c r="BN76" s="82">
        <f t="shared" si="286"/>
        <v>0</v>
      </c>
      <c r="BO76" s="82">
        <f t="shared" si="286"/>
        <v>0</v>
      </c>
      <c r="BP76" s="82">
        <f t="shared" si="286"/>
        <v>0</v>
      </c>
      <c r="BQ76" s="82">
        <f t="shared" si="286"/>
        <v>0</v>
      </c>
      <c r="BR76" s="82">
        <f t="shared" si="286"/>
        <v>0</v>
      </c>
      <c r="BS76" s="82">
        <f t="shared" si="286"/>
        <v>0</v>
      </c>
      <c r="BT76" s="82">
        <f t="shared" si="286"/>
        <v>0</v>
      </c>
      <c r="BU76" s="82">
        <f t="shared" si="286"/>
        <v>0</v>
      </c>
      <c r="BV76" s="82">
        <f t="shared" si="286"/>
        <v>0</v>
      </c>
      <c r="BW76" s="82">
        <f t="shared" si="286"/>
        <v>0</v>
      </c>
      <c r="BX76" s="82">
        <f t="shared" si="286"/>
        <v>0</v>
      </c>
      <c r="BY76" s="82">
        <f t="shared" si="286"/>
        <v>0</v>
      </c>
      <c r="BZ76" s="82">
        <f t="shared" si="286"/>
        <v>0</v>
      </c>
      <c r="CA76" s="82">
        <f t="shared" si="286"/>
        <v>0</v>
      </c>
      <c r="CB76" s="82">
        <f t="shared" si="286"/>
        <v>0</v>
      </c>
      <c r="CC76" s="82">
        <f t="shared" si="286"/>
        <v>0</v>
      </c>
      <c r="CD76" s="82">
        <f t="shared" si="286"/>
        <v>0</v>
      </c>
      <c r="CE76" s="82">
        <f t="shared" ref="CE76:DF76" si="287">CE26</f>
        <v>0</v>
      </c>
      <c r="CF76" s="82">
        <f t="shared" si="287"/>
        <v>0</v>
      </c>
      <c r="CG76" s="82">
        <f t="shared" si="287"/>
        <v>0</v>
      </c>
      <c r="CH76" s="82">
        <f t="shared" si="287"/>
        <v>0</v>
      </c>
      <c r="CI76" s="82">
        <f t="shared" si="287"/>
        <v>0</v>
      </c>
      <c r="CJ76" s="82">
        <f t="shared" si="287"/>
        <v>0</v>
      </c>
      <c r="CK76" s="82">
        <f t="shared" si="287"/>
        <v>0</v>
      </c>
      <c r="CL76" s="82">
        <f t="shared" si="287"/>
        <v>0</v>
      </c>
      <c r="CM76" s="82">
        <f t="shared" si="287"/>
        <v>0</v>
      </c>
      <c r="CN76" s="82">
        <f t="shared" si="287"/>
        <v>0</v>
      </c>
      <c r="CO76" s="82">
        <f t="shared" si="287"/>
        <v>0</v>
      </c>
      <c r="CP76" s="82">
        <f t="shared" si="287"/>
        <v>0</v>
      </c>
      <c r="CQ76" s="82">
        <f t="shared" si="287"/>
        <v>0</v>
      </c>
      <c r="CR76" s="82">
        <f t="shared" si="287"/>
        <v>0</v>
      </c>
      <c r="CS76" s="82">
        <f t="shared" si="287"/>
        <v>0</v>
      </c>
      <c r="CT76" s="82">
        <f t="shared" si="287"/>
        <v>0</v>
      </c>
      <c r="CU76" s="82">
        <f t="shared" si="287"/>
        <v>0</v>
      </c>
      <c r="CV76" s="82">
        <f t="shared" si="287"/>
        <v>0</v>
      </c>
      <c r="CW76" s="82">
        <f t="shared" si="287"/>
        <v>0</v>
      </c>
      <c r="CX76" s="82">
        <f t="shared" si="287"/>
        <v>0</v>
      </c>
      <c r="CY76" s="82">
        <f t="shared" si="287"/>
        <v>0</v>
      </c>
      <c r="CZ76" s="82">
        <f t="shared" si="287"/>
        <v>0</v>
      </c>
      <c r="DA76" s="82">
        <f t="shared" si="287"/>
        <v>0</v>
      </c>
      <c r="DB76" s="82">
        <f t="shared" si="287"/>
        <v>0</v>
      </c>
      <c r="DC76" s="82">
        <f t="shared" si="287"/>
        <v>0</v>
      </c>
      <c r="DD76" s="82">
        <f t="shared" si="287"/>
        <v>0</v>
      </c>
      <c r="DE76" s="82">
        <f t="shared" si="287"/>
        <v>0</v>
      </c>
      <c r="DF76" s="82">
        <f t="shared" si="287"/>
        <v>0</v>
      </c>
    </row>
    <row r="77" spans="1:110" ht="27.75" customHeight="1" x14ac:dyDescent="0.2">
      <c r="A77" s="57"/>
      <c r="B77" s="57"/>
      <c r="C77" s="394" t="str">
        <f>Weighting!C56</f>
        <v>QA 3.0</v>
      </c>
      <c r="D77" s="395"/>
      <c r="E77" s="396" t="str">
        <f>Weighting!D56</f>
        <v>CONSTRUCTION TEAM SKILLS*</v>
      </c>
      <c r="F77" s="157">
        <f>Weighting!F56*Weighting!G56</f>
        <v>100</v>
      </c>
      <c r="G77" s="158">
        <f>Weighting!G56</f>
        <v>1</v>
      </c>
      <c r="H77" s="159"/>
      <c r="I77" s="82">
        <f>H30</f>
        <v>0</v>
      </c>
      <c r="J77" s="57"/>
      <c r="K77" s="82">
        <f>K30</f>
        <v>0</v>
      </c>
      <c r="L77" s="82">
        <f t="shared" ref="L77:R77" si="288">L30</f>
        <v>0</v>
      </c>
      <c r="M77" s="82">
        <f t="shared" si="288"/>
        <v>0</v>
      </c>
      <c r="N77" s="82">
        <f t="shared" si="288"/>
        <v>0</v>
      </c>
      <c r="O77" s="82">
        <f t="shared" si="288"/>
        <v>0</v>
      </c>
      <c r="P77" s="82">
        <f t="shared" si="288"/>
        <v>0</v>
      </c>
      <c r="Q77" s="82">
        <f t="shared" si="288"/>
        <v>0</v>
      </c>
      <c r="R77" s="82">
        <f t="shared" si="288"/>
        <v>0</v>
      </c>
      <c r="S77" s="82">
        <f t="shared" ref="S77:CD77" si="289">S30</f>
        <v>0</v>
      </c>
      <c r="T77" s="82">
        <f t="shared" si="289"/>
        <v>0</v>
      </c>
      <c r="U77" s="82">
        <f t="shared" si="289"/>
        <v>0</v>
      </c>
      <c r="V77" s="82">
        <f t="shared" si="289"/>
        <v>0</v>
      </c>
      <c r="W77" s="82">
        <f t="shared" si="289"/>
        <v>0</v>
      </c>
      <c r="X77" s="82">
        <f t="shared" si="289"/>
        <v>0</v>
      </c>
      <c r="Y77" s="82">
        <f t="shared" si="289"/>
        <v>0</v>
      </c>
      <c r="Z77" s="82">
        <f t="shared" si="289"/>
        <v>0</v>
      </c>
      <c r="AA77" s="82">
        <f t="shared" si="289"/>
        <v>0</v>
      </c>
      <c r="AB77" s="82">
        <f t="shared" si="289"/>
        <v>0</v>
      </c>
      <c r="AC77" s="82">
        <f t="shared" si="289"/>
        <v>0</v>
      </c>
      <c r="AD77" s="82">
        <f t="shared" si="289"/>
        <v>0</v>
      </c>
      <c r="AE77" s="82">
        <f t="shared" si="289"/>
        <v>0</v>
      </c>
      <c r="AF77" s="82">
        <f t="shared" si="289"/>
        <v>0</v>
      </c>
      <c r="AG77" s="82">
        <f t="shared" si="289"/>
        <v>0</v>
      </c>
      <c r="AH77" s="82">
        <f t="shared" si="289"/>
        <v>0</v>
      </c>
      <c r="AI77" s="82">
        <f t="shared" si="289"/>
        <v>0</v>
      </c>
      <c r="AJ77" s="82">
        <f t="shared" si="289"/>
        <v>0</v>
      </c>
      <c r="AK77" s="82">
        <f t="shared" si="289"/>
        <v>0</v>
      </c>
      <c r="AL77" s="82">
        <f t="shared" si="289"/>
        <v>0</v>
      </c>
      <c r="AM77" s="82">
        <f t="shared" si="289"/>
        <v>0</v>
      </c>
      <c r="AN77" s="82">
        <f t="shared" si="289"/>
        <v>0</v>
      </c>
      <c r="AO77" s="82">
        <f t="shared" si="289"/>
        <v>0</v>
      </c>
      <c r="AP77" s="82">
        <f t="shared" si="289"/>
        <v>0</v>
      </c>
      <c r="AQ77" s="82">
        <f t="shared" si="289"/>
        <v>0</v>
      </c>
      <c r="AR77" s="82">
        <f t="shared" si="289"/>
        <v>0</v>
      </c>
      <c r="AS77" s="82">
        <f t="shared" si="289"/>
        <v>0</v>
      </c>
      <c r="AT77" s="82">
        <f t="shared" si="289"/>
        <v>0</v>
      </c>
      <c r="AU77" s="82">
        <f t="shared" si="289"/>
        <v>0</v>
      </c>
      <c r="AV77" s="82">
        <f t="shared" si="289"/>
        <v>0</v>
      </c>
      <c r="AW77" s="82">
        <f t="shared" si="289"/>
        <v>0</v>
      </c>
      <c r="AX77" s="82">
        <f t="shared" si="289"/>
        <v>0</v>
      </c>
      <c r="AY77" s="82">
        <f t="shared" si="289"/>
        <v>0</v>
      </c>
      <c r="AZ77" s="82">
        <f t="shared" si="289"/>
        <v>0</v>
      </c>
      <c r="BA77" s="82">
        <f t="shared" si="289"/>
        <v>0</v>
      </c>
      <c r="BB77" s="82">
        <f t="shared" si="289"/>
        <v>0</v>
      </c>
      <c r="BC77" s="82">
        <f t="shared" si="289"/>
        <v>0</v>
      </c>
      <c r="BD77" s="82">
        <f t="shared" si="289"/>
        <v>0</v>
      </c>
      <c r="BE77" s="82">
        <f t="shared" si="289"/>
        <v>0</v>
      </c>
      <c r="BF77" s="82">
        <f t="shared" si="289"/>
        <v>0</v>
      </c>
      <c r="BG77" s="82">
        <f t="shared" si="289"/>
        <v>0</v>
      </c>
      <c r="BH77" s="82">
        <f t="shared" si="289"/>
        <v>0</v>
      </c>
      <c r="BI77" s="82">
        <f t="shared" si="289"/>
        <v>0</v>
      </c>
      <c r="BJ77" s="82">
        <f t="shared" si="289"/>
        <v>0</v>
      </c>
      <c r="BK77" s="82">
        <f t="shared" si="289"/>
        <v>0</v>
      </c>
      <c r="BL77" s="82">
        <f t="shared" si="289"/>
        <v>0</v>
      </c>
      <c r="BM77" s="82">
        <f t="shared" si="289"/>
        <v>0</v>
      </c>
      <c r="BN77" s="82">
        <f t="shared" si="289"/>
        <v>0</v>
      </c>
      <c r="BO77" s="82">
        <f t="shared" si="289"/>
        <v>0</v>
      </c>
      <c r="BP77" s="82">
        <f t="shared" si="289"/>
        <v>0</v>
      </c>
      <c r="BQ77" s="82">
        <f t="shared" si="289"/>
        <v>0</v>
      </c>
      <c r="BR77" s="82">
        <f t="shared" si="289"/>
        <v>0</v>
      </c>
      <c r="BS77" s="82">
        <f t="shared" si="289"/>
        <v>0</v>
      </c>
      <c r="BT77" s="82">
        <f t="shared" si="289"/>
        <v>0</v>
      </c>
      <c r="BU77" s="82">
        <f t="shared" si="289"/>
        <v>0</v>
      </c>
      <c r="BV77" s="82">
        <f t="shared" si="289"/>
        <v>0</v>
      </c>
      <c r="BW77" s="82">
        <f t="shared" si="289"/>
        <v>0</v>
      </c>
      <c r="BX77" s="82">
        <f t="shared" si="289"/>
        <v>0</v>
      </c>
      <c r="BY77" s="82">
        <f t="shared" si="289"/>
        <v>0</v>
      </c>
      <c r="BZ77" s="82">
        <f t="shared" si="289"/>
        <v>0</v>
      </c>
      <c r="CA77" s="82">
        <f t="shared" si="289"/>
        <v>0</v>
      </c>
      <c r="CB77" s="82">
        <f t="shared" si="289"/>
        <v>0</v>
      </c>
      <c r="CC77" s="82">
        <f t="shared" si="289"/>
        <v>0</v>
      </c>
      <c r="CD77" s="82">
        <f t="shared" si="289"/>
        <v>0</v>
      </c>
      <c r="CE77" s="82">
        <f t="shared" ref="CE77:DF77" si="290">CE30</f>
        <v>0</v>
      </c>
      <c r="CF77" s="82">
        <f t="shared" si="290"/>
        <v>0</v>
      </c>
      <c r="CG77" s="82">
        <f t="shared" si="290"/>
        <v>0</v>
      </c>
      <c r="CH77" s="82">
        <f t="shared" si="290"/>
        <v>0</v>
      </c>
      <c r="CI77" s="82">
        <f t="shared" si="290"/>
        <v>0</v>
      </c>
      <c r="CJ77" s="82">
        <f t="shared" si="290"/>
        <v>0</v>
      </c>
      <c r="CK77" s="82">
        <f t="shared" si="290"/>
        <v>0</v>
      </c>
      <c r="CL77" s="82">
        <f t="shared" si="290"/>
        <v>0</v>
      </c>
      <c r="CM77" s="82">
        <f t="shared" si="290"/>
        <v>0</v>
      </c>
      <c r="CN77" s="82">
        <f t="shared" si="290"/>
        <v>0</v>
      </c>
      <c r="CO77" s="82">
        <f t="shared" si="290"/>
        <v>0</v>
      </c>
      <c r="CP77" s="82">
        <f t="shared" si="290"/>
        <v>0</v>
      </c>
      <c r="CQ77" s="82">
        <f t="shared" si="290"/>
        <v>0</v>
      </c>
      <c r="CR77" s="82">
        <f t="shared" si="290"/>
        <v>0</v>
      </c>
      <c r="CS77" s="82">
        <f t="shared" si="290"/>
        <v>0</v>
      </c>
      <c r="CT77" s="82">
        <f t="shared" si="290"/>
        <v>0</v>
      </c>
      <c r="CU77" s="82">
        <f t="shared" si="290"/>
        <v>0</v>
      </c>
      <c r="CV77" s="82">
        <f t="shared" si="290"/>
        <v>0</v>
      </c>
      <c r="CW77" s="82">
        <f t="shared" si="290"/>
        <v>0</v>
      </c>
      <c r="CX77" s="82">
        <f t="shared" si="290"/>
        <v>0</v>
      </c>
      <c r="CY77" s="82">
        <f t="shared" si="290"/>
        <v>0</v>
      </c>
      <c r="CZ77" s="82">
        <f t="shared" si="290"/>
        <v>0</v>
      </c>
      <c r="DA77" s="82">
        <f t="shared" si="290"/>
        <v>0</v>
      </c>
      <c r="DB77" s="82">
        <f t="shared" si="290"/>
        <v>0</v>
      </c>
      <c r="DC77" s="82">
        <f t="shared" si="290"/>
        <v>0</v>
      </c>
      <c r="DD77" s="82">
        <f t="shared" si="290"/>
        <v>0</v>
      </c>
      <c r="DE77" s="82">
        <f t="shared" si="290"/>
        <v>0</v>
      </c>
      <c r="DF77" s="82">
        <f t="shared" si="290"/>
        <v>0</v>
      </c>
    </row>
    <row r="78" spans="1:110" ht="27.75" hidden="1" customHeight="1" thickBot="1" x14ac:dyDescent="0.25">
      <c r="A78" s="57"/>
      <c r="B78" s="57"/>
      <c r="C78" s="394" t="str">
        <f>Weighting!C57</f>
        <v>QA 4.0</v>
      </c>
      <c r="D78" s="395"/>
      <c r="E78" s="396">
        <f>Weighting!D57</f>
        <v>0</v>
      </c>
      <c r="F78" s="157"/>
      <c r="G78" s="158"/>
      <c r="H78" s="159"/>
      <c r="I78" s="82"/>
      <c r="J78" s="57"/>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row>
    <row r="79" spans="1:110" ht="27.75" customHeight="1" x14ac:dyDescent="0.2">
      <c r="A79" s="57"/>
      <c r="B79" s="57"/>
      <c r="C79" s="394" t="str">
        <f>Weighting!C58</f>
        <v>QA 4.1</v>
      </c>
      <c r="D79" s="395"/>
      <c r="E79" s="396" t="str">
        <f>Weighting!D58</f>
        <v>DESIGN TEAM SKILLS*</v>
      </c>
      <c r="F79" s="157">
        <f>Weighting!F58*Weighting!G58</f>
        <v>100</v>
      </c>
      <c r="G79" s="158">
        <f>Weighting!G58</f>
        <v>1</v>
      </c>
      <c r="H79" s="159"/>
      <c r="I79" s="82">
        <f>H37</f>
        <v>0</v>
      </c>
      <c r="J79" s="57"/>
      <c r="K79" s="82">
        <f>K37</f>
        <v>0</v>
      </c>
      <c r="L79" s="82">
        <f t="shared" ref="L79:R79" si="291">L37</f>
        <v>0</v>
      </c>
      <c r="M79" s="82">
        <f t="shared" si="291"/>
        <v>0</v>
      </c>
      <c r="N79" s="82">
        <f t="shared" si="291"/>
        <v>0</v>
      </c>
      <c r="O79" s="82">
        <f t="shared" si="291"/>
        <v>0</v>
      </c>
      <c r="P79" s="82">
        <f t="shared" si="291"/>
        <v>0</v>
      </c>
      <c r="Q79" s="82">
        <f t="shared" si="291"/>
        <v>0</v>
      </c>
      <c r="R79" s="82">
        <f t="shared" si="291"/>
        <v>0</v>
      </c>
      <c r="S79" s="82">
        <f t="shared" ref="S79:CD79" si="292">S37</f>
        <v>0</v>
      </c>
      <c r="T79" s="82">
        <f t="shared" si="292"/>
        <v>0</v>
      </c>
      <c r="U79" s="82">
        <f t="shared" si="292"/>
        <v>0</v>
      </c>
      <c r="V79" s="82">
        <f t="shared" si="292"/>
        <v>0</v>
      </c>
      <c r="W79" s="82">
        <f t="shared" si="292"/>
        <v>0</v>
      </c>
      <c r="X79" s="82">
        <f t="shared" si="292"/>
        <v>0</v>
      </c>
      <c r="Y79" s="82">
        <f t="shared" si="292"/>
        <v>0</v>
      </c>
      <c r="Z79" s="82">
        <f t="shared" si="292"/>
        <v>0</v>
      </c>
      <c r="AA79" s="82">
        <f t="shared" si="292"/>
        <v>0</v>
      </c>
      <c r="AB79" s="82">
        <f t="shared" si="292"/>
        <v>0</v>
      </c>
      <c r="AC79" s="82">
        <f t="shared" si="292"/>
        <v>0</v>
      </c>
      <c r="AD79" s="82">
        <f t="shared" si="292"/>
        <v>0</v>
      </c>
      <c r="AE79" s="82">
        <f t="shared" si="292"/>
        <v>0</v>
      </c>
      <c r="AF79" s="82">
        <f t="shared" si="292"/>
        <v>0</v>
      </c>
      <c r="AG79" s="82">
        <f t="shared" si="292"/>
        <v>0</v>
      </c>
      <c r="AH79" s="82">
        <f t="shared" si="292"/>
        <v>0</v>
      </c>
      <c r="AI79" s="82">
        <f t="shared" si="292"/>
        <v>0</v>
      </c>
      <c r="AJ79" s="82">
        <f t="shared" si="292"/>
        <v>0</v>
      </c>
      <c r="AK79" s="82">
        <f t="shared" si="292"/>
        <v>0</v>
      </c>
      <c r="AL79" s="82">
        <f t="shared" si="292"/>
        <v>0</v>
      </c>
      <c r="AM79" s="82">
        <f t="shared" si="292"/>
        <v>0</v>
      </c>
      <c r="AN79" s="82">
        <f t="shared" si="292"/>
        <v>0</v>
      </c>
      <c r="AO79" s="82">
        <f t="shared" si="292"/>
        <v>0</v>
      </c>
      <c r="AP79" s="82">
        <f t="shared" si="292"/>
        <v>0</v>
      </c>
      <c r="AQ79" s="82">
        <f t="shared" si="292"/>
        <v>0</v>
      </c>
      <c r="AR79" s="82">
        <f t="shared" si="292"/>
        <v>0</v>
      </c>
      <c r="AS79" s="82">
        <f t="shared" si="292"/>
        <v>0</v>
      </c>
      <c r="AT79" s="82">
        <f t="shared" si="292"/>
        <v>0</v>
      </c>
      <c r="AU79" s="82">
        <f t="shared" si="292"/>
        <v>0</v>
      </c>
      <c r="AV79" s="82">
        <f t="shared" si="292"/>
        <v>0</v>
      </c>
      <c r="AW79" s="82">
        <f t="shared" si="292"/>
        <v>0</v>
      </c>
      <c r="AX79" s="82">
        <f t="shared" si="292"/>
        <v>0</v>
      </c>
      <c r="AY79" s="82">
        <f t="shared" si="292"/>
        <v>0</v>
      </c>
      <c r="AZ79" s="82">
        <f t="shared" si="292"/>
        <v>0</v>
      </c>
      <c r="BA79" s="82">
        <f t="shared" si="292"/>
        <v>0</v>
      </c>
      <c r="BB79" s="82">
        <f t="shared" si="292"/>
        <v>0</v>
      </c>
      <c r="BC79" s="82">
        <f t="shared" si="292"/>
        <v>0</v>
      </c>
      <c r="BD79" s="82">
        <f t="shared" si="292"/>
        <v>0</v>
      </c>
      <c r="BE79" s="82">
        <f t="shared" si="292"/>
        <v>0</v>
      </c>
      <c r="BF79" s="82">
        <f t="shared" si="292"/>
        <v>0</v>
      </c>
      <c r="BG79" s="82">
        <f t="shared" si="292"/>
        <v>0</v>
      </c>
      <c r="BH79" s="82">
        <f t="shared" si="292"/>
        <v>0</v>
      </c>
      <c r="BI79" s="82">
        <f t="shared" si="292"/>
        <v>0</v>
      </c>
      <c r="BJ79" s="82">
        <f t="shared" si="292"/>
        <v>0</v>
      </c>
      <c r="BK79" s="82">
        <f t="shared" si="292"/>
        <v>0</v>
      </c>
      <c r="BL79" s="82">
        <f t="shared" si="292"/>
        <v>0</v>
      </c>
      <c r="BM79" s="82">
        <f t="shared" si="292"/>
        <v>0</v>
      </c>
      <c r="BN79" s="82">
        <f t="shared" si="292"/>
        <v>0</v>
      </c>
      <c r="BO79" s="82">
        <f t="shared" si="292"/>
        <v>0</v>
      </c>
      <c r="BP79" s="82">
        <f t="shared" si="292"/>
        <v>0</v>
      </c>
      <c r="BQ79" s="82">
        <f t="shared" si="292"/>
        <v>0</v>
      </c>
      <c r="BR79" s="82">
        <f t="shared" si="292"/>
        <v>0</v>
      </c>
      <c r="BS79" s="82">
        <f t="shared" si="292"/>
        <v>0</v>
      </c>
      <c r="BT79" s="82">
        <f t="shared" si="292"/>
        <v>0</v>
      </c>
      <c r="BU79" s="82">
        <f t="shared" si="292"/>
        <v>0</v>
      </c>
      <c r="BV79" s="82">
        <f t="shared" si="292"/>
        <v>0</v>
      </c>
      <c r="BW79" s="82">
        <f t="shared" si="292"/>
        <v>0</v>
      </c>
      <c r="BX79" s="82">
        <f t="shared" si="292"/>
        <v>0</v>
      </c>
      <c r="BY79" s="82">
        <f t="shared" si="292"/>
        <v>0</v>
      </c>
      <c r="BZ79" s="82">
        <f t="shared" si="292"/>
        <v>0</v>
      </c>
      <c r="CA79" s="82">
        <f t="shared" si="292"/>
        <v>0</v>
      </c>
      <c r="CB79" s="82">
        <f t="shared" si="292"/>
        <v>0</v>
      </c>
      <c r="CC79" s="82">
        <f t="shared" si="292"/>
        <v>0</v>
      </c>
      <c r="CD79" s="82">
        <f t="shared" si="292"/>
        <v>0</v>
      </c>
      <c r="CE79" s="82">
        <f t="shared" ref="CE79:DF79" si="293">CE37</f>
        <v>0</v>
      </c>
      <c r="CF79" s="82">
        <f t="shared" si="293"/>
        <v>0</v>
      </c>
      <c r="CG79" s="82">
        <f t="shared" si="293"/>
        <v>0</v>
      </c>
      <c r="CH79" s="82">
        <f t="shared" si="293"/>
        <v>0</v>
      </c>
      <c r="CI79" s="82">
        <f t="shared" si="293"/>
        <v>0</v>
      </c>
      <c r="CJ79" s="82">
        <f t="shared" si="293"/>
        <v>0</v>
      </c>
      <c r="CK79" s="82">
        <f t="shared" si="293"/>
        <v>0</v>
      </c>
      <c r="CL79" s="82">
        <f t="shared" si="293"/>
        <v>0</v>
      </c>
      <c r="CM79" s="82">
        <f t="shared" si="293"/>
        <v>0</v>
      </c>
      <c r="CN79" s="82">
        <f t="shared" si="293"/>
        <v>0</v>
      </c>
      <c r="CO79" s="82">
        <f t="shared" si="293"/>
        <v>0</v>
      </c>
      <c r="CP79" s="82">
        <f t="shared" si="293"/>
        <v>0</v>
      </c>
      <c r="CQ79" s="82">
        <f t="shared" si="293"/>
        <v>0</v>
      </c>
      <c r="CR79" s="82">
        <f t="shared" si="293"/>
        <v>0</v>
      </c>
      <c r="CS79" s="82">
        <f t="shared" si="293"/>
        <v>0</v>
      </c>
      <c r="CT79" s="82">
        <f t="shared" si="293"/>
        <v>0</v>
      </c>
      <c r="CU79" s="82">
        <f t="shared" si="293"/>
        <v>0</v>
      </c>
      <c r="CV79" s="82">
        <f t="shared" si="293"/>
        <v>0</v>
      </c>
      <c r="CW79" s="82">
        <f t="shared" si="293"/>
        <v>0</v>
      </c>
      <c r="CX79" s="82">
        <f t="shared" si="293"/>
        <v>0</v>
      </c>
      <c r="CY79" s="82">
        <f t="shared" si="293"/>
        <v>0</v>
      </c>
      <c r="CZ79" s="82">
        <f t="shared" si="293"/>
        <v>0</v>
      </c>
      <c r="DA79" s="82">
        <f t="shared" si="293"/>
        <v>0</v>
      </c>
      <c r="DB79" s="82">
        <f t="shared" si="293"/>
        <v>0</v>
      </c>
      <c r="DC79" s="82">
        <f t="shared" si="293"/>
        <v>0</v>
      </c>
      <c r="DD79" s="82">
        <f t="shared" si="293"/>
        <v>0</v>
      </c>
      <c r="DE79" s="82">
        <f t="shared" si="293"/>
        <v>0</v>
      </c>
      <c r="DF79" s="82">
        <f t="shared" si="293"/>
        <v>0</v>
      </c>
    </row>
    <row r="80" spans="1:110" ht="27.75" customHeight="1" x14ac:dyDescent="0.2">
      <c r="A80" s="57"/>
      <c r="B80" s="57"/>
      <c r="C80" s="399" t="str">
        <f>Weighting!C59</f>
        <v>QA 4.2</v>
      </c>
      <c r="D80" s="400"/>
      <c r="E80" s="401" t="str">
        <f>Weighting!D59</f>
        <v>DESIGN TEAM PLANNING</v>
      </c>
      <c r="F80" s="157">
        <f>Weighting!F59*Weighting!G59</f>
        <v>25</v>
      </c>
      <c r="G80" s="158">
        <f>Weighting!G59</f>
        <v>1</v>
      </c>
      <c r="H80" s="159"/>
      <c r="I80" s="82">
        <f>H41</f>
        <v>0</v>
      </c>
      <c r="J80" s="57"/>
      <c r="K80" s="82">
        <f>K41</f>
        <v>0</v>
      </c>
      <c r="L80" s="82">
        <f t="shared" ref="L80:R80" si="294">L41</f>
        <v>0</v>
      </c>
      <c r="M80" s="82">
        <f t="shared" si="294"/>
        <v>0</v>
      </c>
      <c r="N80" s="82">
        <f t="shared" si="294"/>
        <v>0</v>
      </c>
      <c r="O80" s="82">
        <f t="shared" si="294"/>
        <v>0</v>
      </c>
      <c r="P80" s="82">
        <f t="shared" si="294"/>
        <v>0</v>
      </c>
      <c r="Q80" s="82">
        <f t="shared" si="294"/>
        <v>0</v>
      </c>
      <c r="R80" s="82">
        <f t="shared" si="294"/>
        <v>0</v>
      </c>
      <c r="S80" s="82">
        <f t="shared" ref="S80:CD80" si="295">S41</f>
        <v>0</v>
      </c>
      <c r="T80" s="82">
        <f t="shared" si="295"/>
        <v>0</v>
      </c>
      <c r="U80" s="82">
        <f t="shared" si="295"/>
        <v>0</v>
      </c>
      <c r="V80" s="82">
        <f t="shared" si="295"/>
        <v>0</v>
      </c>
      <c r="W80" s="82">
        <f t="shared" si="295"/>
        <v>0</v>
      </c>
      <c r="X80" s="82">
        <f t="shared" si="295"/>
        <v>0</v>
      </c>
      <c r="Y80" s="82">
        <f t="shared" si="295"/>
        <v>0</v>
      </c>
      <c r="Z80" s="82">
        <f t="shared" si="295"/>
        <v>0</v>
      </c>
      <c r="AA80" s="82">
        <f t="shared" si="295"/>
        <v>0</v>
      </c>
      <c r="AB80" s="82">
        <f t="shared" si="295"/>
        <v>0</v>
      </c>
      <c r="AC80" s="82">
        <f t="shared" si="295"/>
        <v>0</v>
      </c>
      <c r="AD80" s="82">
        <f t="shared" si="295"/>
        <v>0</v>
      </c>
      <c r="AE80" s="82">
        <f t="shared" si="295"/>
        <v>0</v>
      </c>
      <c r="AF80" s="82">
        <f t="shared" si="295"/>
        <v>0</v>
      </c>
      <c r="AG80" s="82">
        <f t="shared" si="295"/>
        <v>0</v>
      </c>
      <c r="AH80" s="82">
        <f t="shared" si="295"/>
        <v>0</v>
      </c>
      <c r="AI80" s="82">
        <f t="shared" si="295"/>
        <v>0</v>
      </c>
      <c r="AJ80" s="82">
        <f t="shared" si="295"/>
        <v>0</v>
      </c>
      <c r="AK80" s="82">
        <f t="shared" si="295"/>
        <v>0</v>
      </c>
      <c r="AL80" s="82">
        <f t="shared" si="295"/>
        <v>0</v>
      </c>
      <c r="AM80" s="82">
        <f t="shared" si="295"/>
        <v>0</v>
      </c>
      <c r="AN80" s="82">
        <f t="shared" si="295"/>
        <v>0</v>
      </c>
      <c r="AO80" s="82">
        <f t="shared" si="295"/>
        <v>0</v>
      </c>
      <c r="AP80" s="82">
        <f t="shared" si="295"/>
        <v>0</v>
      </c>
      <c r="AQ80" s="82">
        <f t="shared" si="295"/>
        <v>0</v>
      </c>
      <c r="AR80" s="82">
        <f t="shared" si="295"/>
        <v>0</v>
      </c>
      <c r="AS80" s="82">
        <f t="shared" si="295"/>
        <v>0</v>
      </c>
      <c r="AT80" s="82">
        <f t="shared" si="295"/>
        <v>0</v>
      </c>
      <c r="AU80" s="82">
        <f t="shared" si="295"/>
        <v>0</v>
      </c>
      <c r="AV80" s="82">
        <f t="shared" si="295"/>
        <v>0</v>
      </c>
      <c r="AW80" s="82">
        <f t="shared" si="295"/>
        <v>0</v>
      </c>
      <c r="AX80" s="82">
        <f t="shared" si="295"/>
        <v>0</v>
      </c>
      <c r="AY80" s="82">
        <f t="shared" si="295"/>
        <v>0</v>
      </c>
      <c r="AZ80" s="82">
        <f t="shared" si="295"/>
        <v>0</v>
      </c>
      <c r="BA80" s="82">
        <f t="shared" si="295"/>
        <v>0</v>
      </c>
      <c r="BB80" s="82">
        <f t="shared" si="295"/>
        <v>0</v>
      </c>
      <c r="BC80" s="82">
        <f t="shared" si="295"/>
        <v>0</v>
      </c>
      <c r="BD80" s="82">
        <f t="shared" si="295"/>
        <v>0</v>
      </c>
      <c r="BE80" s="82">
        <f t="shared" si="295"/>
        <v>0</v>
      </c>
      <c r="BF80" s="82">
        <f t="shared" si="295"/>
        <v>0</v>
      </c>
      <c r="BG80" s="82">
        <f t="shared" si="295"/>
        <v>0</v>
      </c>
      <c r="BH80" s="82">
        <f t="shared" si="295"/>
        <v>0</v>
      </c>
      <c r="BI80" s="82">
        <f t="shared" si="295"/>
        <v>0</v>
      </c>
      <c r="BJ80" s="82">
        <f t="shared" si="295"/>
        <v>0</v>
      </c>
      <c r="BK80" s="82">
        <f t="shared" si="295"/>
        <v>0</v>
      </c>
      <c r="BL80" s="82">
        <f t="shared" si="295"/>
        <v>0</v>
      </c>
      <c r="BM80" s="82">
        <f t="shared" si="295"/>
        <v>0</v>
      </c>
      <c r="BN80" s="82">
        <f t="shared" si="295"/>
        <v>0</v>
      </c>
      <c r="BO80" s="82">
        <f t="shared" si="295"/>
        <v>0</v>
      </c>
      <c r="BP80" s="82">
        <f t="shared" si="295"/>
        <v>0</v>
      </c>
      <c r="BQ80" s="82">
        <f t="shared" si="295"/>
        <v>0</v>
      </c>
      <c r="BR80" s="82">
        <f t="shared" si="295"/>
        <v>0</v>
      </c>
      <c r="BS80" s="82">
        <f t="shared" si="295"/>
        <v>0</v>
      </c>
      <c r="BT80" s="82">
        <f t="shared" si="295"/>
        <v>0</v>
      </c>
      <c r="BU80" s="82">
        <f t="shared" si="295"/>
        <v>0</v>
      </c>
      <c r="BV80" s="82">
        <f t="shared" si="295"/>
        <v>0</v>
      </c>
      <c r="BW80" s="82">
        <f t="shared" si="295"/>
        <v>0</v>
      </c>
      <c r="BX80" s="82">
        <f t="shared" si="295"/>
        <v>0</v>
      </c>
      <c r="BY80" s="82">
        <f t="shared" si="295"/>
        <v>0</v>
      </c>
      <c r="BZ80" s="82">
        <f t="shared" si="295"/>
        <v>0</v>
      </c>
      <c r="CA80" s="82">
        <f t="shared" si="295"/>
        <v>0</v>
      </c>
      <c r="CB80" s="82">
        <f t="shared" si="295"/>
        <v>0</v>
      </c>
      <c r="CC80" s="82">
        <f t="shared" si="295"/>
        <v>0</v>
      </c>
      <c r="CD80" s="82">
        <f t="shared" si="295"/>
        <v>0</v>
      </c>
      <c r="CE80" s="82">
        <f t="shared" ref="CE80:DF80" si="296">CE41</f>
        <v>0</v>
      </c>
      <c r="CF80" s="82">
        <f t="shared" si="296"/>
        <v>0</v>
      </c>
      <c r="CG80" s="82">
        <f t="shared" si="296"/>
        <v>0</v>
      </c>
      <c r="CH80" s="82">
        <f t="shared" si="296"/>
        <v>0</v>
      </c>
      <c r="CI80" s="82">
        <f t="shared" si="296"/>
        <v>0</v>
      </c>
      <c r="CJ80" s="82">
        <f t="shared" si="296"/>
        <v>0</v>
      </c>
      <c r="CK80" s="82">
        <f t="shared" si="296"/>
        <v>0</v>
      </c>
      <c r="CL80" s="82">
        <f t="shared" si="296"/>
        <v>0</v>
      </c>
      <c r="CM80" s="82">
        <f t="shared" si="296"/>
        <v>0</v>
      </c>
      <c r="CN80" s="82">
        <f t="shared" si="296"/>
        <v>0</v>
      </c>
      <c r="CO80" s="82">
        <f t="shared" si="296"/>
        <v>0</v>
      </c>
      <c r="CP80" s="82">
        <f t="shared" si="296"/>
        <v>0</v>
      </c>
      <c r="CQ80" s="82">
        <f t="shared" si="296"/>
        <v>0</v>
      </c>
      <c r="CR80" s="82">
        <f t="shared" si="296"/>
        <v>0</v>
      </c>
      <c r="CS80" s="82">
        <f t="shared" si="296"/>
        <v>0</v>
      </c>
      <c r="CT80" s="82">
        <f t="shared" si="296"/>
        <v>0</v>
      </c>
      <c r="CU80" s="82">
        <f t="shared" si="296"/>
        <v>0</v>
      </c>
      <c r="CV80" s="82">
        <f t="shared" si="296"/>
        <v>0</v>
      </c>
      <c r="CW80" s="82">
        <f t="shared" si="296"/>
        <v>0</v>
      </c>
      <c r="CX80" s="82">
        <f t="shared" si="296"/>
        <v>0</v>
      </c>
      <c r="CY80" s="82">
        <f t="shared" si="296"/>
        <v>0</v>
      </c>
      <c r="CZ80" s="82">
        <f t="shared" si="296"/>
        <v>0</v>
      </c>
      <c r="DA80" s="82">
        <f t="shared" si="296"/>
        <v>0</v>
      </c>
      <c r="DB80" s="82">
        <f t="shared" si="296"/>
        <v>0</v>
      </c>
      <c r="DC80" s="82">
        <f t="shared" si="296"/>
        <v>0</v>
      </c>
      <c r="DD80" s="82">
        <f t="shared" si="296"/>
        <v>0</v>
      </c>
      <c r="DE80" s="82">
        <f t="shared" si="296"/>
        <v>0</v>
      </c>
      <c r="DF80" s="82">
        <f t="shared" si="296"/>
        <v>0</v>
      </c>
    </row>
    <row r="81" spans="1:122" ht="27.75" customHeight="1" x14ac:dyDescent="0.2">
      <c r="A81" s="57"/>
      <c r="B81" s="141" t="b">
        <f>IF(B82="SORRY","MUST COMPLY WITH B. REG.!")</f>
        <v>0</v>
      </c>
      <c r="C81" s="399" t="str">
        <f>Weighting!C60</f>
        <v>QA 5.0</v>
      </c>
      <c r="D81" s="400"/>
      <c r="E81" s="401" t="str">
        <f>Weighting!D60</f>
        <v>COMMISSIONING OF SERVICES</v>
      </c>
      <c r="F81" s="157">
        <f>Weighting!F60*Weighting!G60</f>
        <v>100</v>
      </c>
      <c r="G81" s="158">
        <f>Weighting!G60</f>
        <v>1</v>
      </c>
      <c r="H81" s="159"/>
      <c r="I81" s="82">
        <f>H45</f>
        <v>0</v>
      </c>
      <c r="J81" s="57"/>
      <c r="K81" s="82">
        <f>K45</f>
        <v>0</v>
      </c>
      <c r="L81" s="82">
        <f t="shared" ref="L81:R81" si="297">L45</f>
        <v>0</v>
      </c>
      <c r="M81" s="82">
        <f t="shared" si="297"/>
        <v>0</v>
      </c>
      <c r="N81" s="82">
        <f t="shared" si="297"/>
        <v>0</v>
      </c>
      <c r="O81" s="82">
        <f t="shared" si="297"/>
        <v>0</v>
      </c>
      <c r="P81" s="82">
        <f t="shared" si="297"/>
        <v>0</v>
      </c>
      <c r="Q81" s="82">
        <f t="shared" si="297"/>
        <v>0</v>
      </c>
      <c r="R81" s="82">
        <f t="shared" si="297"/>
        <v>0</v>
      </c>
      <c r="S81" s="82">
        <f t="shared" ref="S81:CD81" si="298">S45</f>
        <v>0</v>
      </c>
      <c r="T81" s="82">
        <f t="shared" si="298"/>
        <v>0</v>
      </c>
      <c r="U81" s="82">
        <f t="shared" si="298"/>
        <v>0</v>
      </c>
      <c r="V81" s="82">
        <f t="shared" si="298"/>
        <v>0</v>
      </c>
      <c r="W81" s="82">
        <f t="shared" si="298"/>
        <v>0</v>
      </c>
      <c r="X81" s="82">
        <f t="shared" si="298"/>
        <v>0</v>
      </c>
      <c r="Y81" s="82">
        <f t="shared" si="298"/>
        <v>0</v>
      </c>
      <c r="Z81" s="82">
        <f t="shared" si="298"/>
        <v>0</v>
      </c>
      <c r="AA81" s="82">
        <f t="shared" si="298"/>
        <v>0</v>
      </c>
      <c r="AB81" s="82">
        <f t="shared" si="298"/>
        <v>0</v>
      </c>
      <c r="AC81" s="82">
        <f t="shared" si="298"/>
        <v>0</v>
      </c>
      <c r="AD81" s="82">
        <f t="shared" si="298"/>
        <v>0</v>
      </c>
      <c r="AE81" s="82">
        <f t="shared" si="298"/>
        <v>0</v>
      </c>
      <c r="AF81" s="82">
        <f t="shared" si="298"/>
        <v>0</v>
      </c>
      <c r="AG81" s="82">
        <f t="shared" si="298"/>
        <v>0</v>
      </c>
      <c r="AH81" s="82">
        <f t="shared" si="298"/>
        <v>0</v>
      </c>
      <c r="AI81" s="82">
        <f t="shared" si="298"/>
        <v>0</v>
      </c>
      <c r="AJ81" s="82">
        <f t="shared" si="298"/>
        <v>0</v>
      </c>
      <c r="AK81" s="82">
        <f t="shared" si="298"/>
        <v>0</v>
      </c>
      <c r="AL81" s="82">
        <f t="shared" si="298"/>
        <v>0</v>
      </c>
      <c r="AM81" s="82">
        <f t="shared" si="298"/>
        <v>0</v>
      </c>
      <c r="AN81" s="82">
        <f t="shared" si="298"/>
        <v>0</v>
      </c>
      <c r="AO81" s="82">
        <f t="shared" si="298"/>
        <v>0</v>
      </c>
      <c r="AP81" s="82">
        <f t="shared" si="298"/>
        <v>0</v>
      </c>
      <c r="AQ81" s="82">
        <f t="shared" si="298"/>
        <v>0</v>
      </c>
      <c r="AR81" s="82">
        <f t="shared" si="298"/>
        <v>0</v>
      </c>
      <c r="AS81" s="82">
        <f t="shared" si="298"/>
        <v>0</v>
      </c>
      <c r="AT81" s="82">
        <f t="shared" si="298"/>
        <v>0</v>
      </c>
      <c r="AU81" s="82">
        <f t="shared" si="298"/>
        <v>0</v>
      </c>
      <c r="AV81" s="82">
        <f t="shared" si="298"/>
        <v>0</v>
      </c>
      <c r="AW81" s="82">
        <f t="shared" si="298"/>
        <v>0</v>
      </c>
      <c r="AX81" s="82">
        <f t="shared" si="298"/>
        <v>0</v>
      </c>
      <c r="AY81" s="82">
        <f t="shared" si="298"/>
        <v>0</v>
      </c>
      <c r="AZ81" s="82">
        <f t="shared" si="298"/>
        <v>0</v>
      </c>
      <c r="BA81" s="82">
        <f t="shared" si="298"/>
        <v>0</v>
      </c>
      <c r="BB81" s="82">
        <f t="shared" si="298"/>
        <v>0</v>
      </c>
      <c r="BC81" s="82">
        <f t="shared" si="298"/>
        <v>0</v>
      </c>
      <c r="BD81" s="82">
        <f t="shared" si="298"/>
        <v>0</v>
      </c>
      <c r="BE81" s="82">
        <f t="shared" si="298"/>
        <v>0</v>
      </c>
      <c r="BF81" s="82">
        <f t="shared" si="298"/>
        <v>0</v>
      </c>
      <c r="BG81" s="82">
        <f t="shared" si="298"/>
        <v>0</v>
      </c>
      <c r="BH81" s="82">
        <f t="shared" si="298"/>
        <v>0</v>
      </c>
      <c r="BI81" s="82">
        <f t="shared" si="298"/>
        <v>0</v>
      </c>
      <c r="BJ81" s="82">
        <f t="shared" si="298"/>
        <v>0</v>
      </c>
      <c r="BK81" s="82">
        <f t="shared" si="298"/>
        <v>0</v>
      </c>
      <c r="BL81" s="82">
        <f t="shared" si="298"/>
        <v>0</v>
      </c>
      <c r="BM81" s="82">
        <f t="shared" si="298"/>
        <v>0</v>
      </c>
      <c r="BN81" s="82">
        <f t="shared" si="298"/>
        <v>0</v>
      </c>
      <c r="BO81" s="82">
        <f t="shared" si="298"/>
        <v>0</v>
      </c>
      <c r="BP81" s="82">
        <f t="shared" si="298"/>
        <v>0</v>
      </c>
      <c r="BQ81" s="82">
        <f t="shared" si="298"/>
        <v>0</v>
      </c>
      <c r="BR81" s="82">
        <f t="shared" si="298"/>
        <v>0</v>
      </c>
      <c r="BS81" s="82">
        <f t="shared" si="298"/>
        <v>0</v>
      </c>
      <c r="BT81" s="82">
        <f t="shared" si="298"/>
        <v>0</v>
      </c>
      <c r="BU81" s="82">
        <f t="shared" si="298"/>
        <v>0</v>
      </c>
      <c r="BV81" s="82">
        <f t="shared" si="298"/>
        <v>0</v>
      </c>
      <c r="BW81" s="82">
        <f t="shared" si="298"/>
        <v>0</v>
      </c>
      <c r="BX81" s="82">
        <f t="shared" si="298"/>
        <v>0</v>
      </c>
      <c r="BY81" s="82">
        <f t="shared" si="298"/>
        <v>0</v>
      </c>
      <c r="BZ81" s="82">
        <f t="shared" si="298"/>
        <v>0</v>
      </c>
      <c r="CA81" s="82">
        <f t="shared" si="298"/>
        <v>0</v>
      </c>
      <c r="CB81" s="82">
        <f t="shared" si="298"/>
        <v>0</v>
      </c>
      <c r="CC81" s="82">
        <f t="shared" si="298"/>
        <v>0</v>
      </c>
      <c r="CD81" s="82">
        <f t="shared" si="298"/>
        <v>0</v>
      </c>
      <c r="CE81" s="82">
        <f t="shared" ref="CE81:DF81" si="299">CE45</f>
        <v>0</v>
      </c>
      <c r="CF81" s="82">
        <f t="shared" si="299"/>
        <v>0</v>
      </c>
      <c r="CG81" s="82">
        <f t="shared" si="299"/>
        <v>0</v>
      </c>
      <c r="CH81" s="82">
        <f t="shared" si="299"/>
        <v>0</v>
      </c>
      <c r="CI81" s="82">
        <f t="shared" si="299"/>
        <v>0</v>
      </c>
      <c r="CJ81" s="82">
        <f t="shared" si="299"/>
        <v>0</v>
      </c>
      <c r="CK81" s="82">
        <f t="shared" si="299"/>
        <v>0</v>
      </c>
      <c r="CL81" s="82">
        <f t="shared" si="299"/>
        <v>0</v>
      </c>
      <c r="CM81" s="82">
        <f t="shared" si="299"/>
        <v>0</v>
      </c>
      <c r="CN81" s="82">
        <f t="shared" si="299"/>
        <v>0</v>
      </c>
      <c r="CO81" s="82">
        <f t="shared" si="299"/>
        <v>0</v>
      </c>
      <c r="CP81" s="82">
        <f t="shared" si="299"/>
        <v>0</v>
      </c>
      <c r="CQ81" s="82">
        <f t="shared" si="299"/>
        <v>0</v>
      </c>
      <c r="CR81" s="82">
        <f t="shared" si="299"/>
        <v>0</v>
      </c>
      <c r="CS81" s="82">
        <f t="shared" si="299"/>
        <v>0</v>
      </c>
      <c r="CT81" s="82">
        <f t="shared" si="299"/>
        <v>0</v>
      </c>
      <c r="CU81" s="82">
        <f t="shared" si="299"/>
        <v>0</v>
      </c>
      <c r="CV81" s="82">
        <f t="shared" si="299"/>
        <v>0</v>
      </c>
      <c r="CW81" s="82">
        <f t="shared" si="299"/>
        <v>0</v>
      </c>
      <c r="CX81" s="82">
        <f t="shared" si="299"/>
        <v>0</v>
      </c>
      <c r="CY81" s="82">
        <f t="shared" si="299"/>
        <v>0</v>
      </c>
      <c r="CZ81" s="82">
        <f t="shared" si="299"/>
        <v>0</v>
      </c>
      <c r="DA81" s="82">
        <f t="shared" si="299"/>
        <v>0</v>
      </c>
      <c r="DB81" s="82">
        <f t="shared" si="299"/>
        <v>0</v>
      </c>
      <c r="DC81" s="82">
        <f t="shared" si="299"/>
        <v>0</v>
      </c>
      <c r="DD81" s="82">
        <f t="shared" si="299"/>
        <v>0</v>
      </c>
      <c r="DE81" s="82">
        <f t="shared" si="299"/>
        <v>0</v>
      </c>
      <c r="DF81" s="82">
        <f t="shared" si="299"/>
        <v>0</v>
      </c>
    </row>
    <row r="82" spans="1:122" ht="27.75" customHeight="1" x14ac:dyDescent="0.2">
      <c r="A82" s="57"/>
      <c r="B82" s="142"/>
      <c r="C82" s="399" t="str">
        <f>Weighting!C61</f>
        <v>QA 6.0</v>
      </c>
      <c r="D82" s="400"/>
      <c r="E82" s="401" t="str">
        <f>Weighting!D61</f>
        <v>CONSUMER INFORMATION AND AFTERCARE</v>
      </c>
      <c r="F82" s="157">
        <f>Weighting!F61*Weighting!G61</f>
        <v>100</v>
      </c>
      <c r="G82" s="159">
        <f>Weighting!G61</f>
        <v>1</v>
      </c>
      <c r="H82" s="159"/>
      <c r="I82" s="82">
        <f>H51</f>
        <v>0</v>
      </c>
      <c r="J82" s="57"/>
      <c r="K82" s="82">
        <f>K51</f>
        <v>0</v>
      </c>
      <c r="L82" s="82">
        <f t="shared" ref="L82:R82" si="300">L51</f>
        <v>0</v>
      </c>
      <c r="M82" s="82">
        <f t="shared" si="300"/>
        <v>0</v>
      </c>
      <c r="N82" s="82">
        <f t="shared" si="300"/>
        <v>0</v>
      </c>
      <c r="O82" s="82">
        <f t="shared" si="300"/>
        <v>0</v>
      </c>
      <c r="P82" s="82">
        <f t="shared" si="300"/>
        <v>0</v>
      </c>
      <c r="Q82" s="82">
        <f t="shared" si="300"/>
        <v>0</v>
      </c>
      <c r="R82" s="82">
        <f t="shared" si="300"/>
        <v>0</v>
      </c>
      <c r="S82" s="82">
        <f t="shared" ref="S82:CD82" si="301">S51</f>
        <v>0</v>
      </c>
      <c r="T82" s="82">
        <f t="shared" si="301"/>
        <v>0</v>
      </c>
      <c r="U82" s="82">
        <f t="shared" si="301"/>
        <v>0</v>
      </c>
      <c r="V82" s="82">
        <f t="shared" si="301"/>
        <v>0</v>
      </c>
      <c r="W82" s="82">
        <f t="shared" si="301"/>
        <v>0</v>
      </c>
      <c r="X82" s="82">
        <f t="shared" si="301"/>
        <v>0</v>
      </c>
      <c r="Y82" s="82">
        <f t="shared" si="301"/>
        <v>0</v>
      </c>
      <c r="Z82" s="82">
        <f t="shared" si="301"/>
        <v>0</v>
      </c>
      <c r="AA82" s="82">
        <f t="shared" si="301"/>
        <v>0</v>
      </c>
      <c r="AB82" s="82">
        <f t="shared" si="301"/>
        <v>0</v>
      </c>
      <c r="AC82" s="82">
        <f t="shared" si="301"/>
        <v>0</v>
      </c>
      <c r="AD82" s="82">
        <f t="shared" si="301"/>
        <v>0</v>
      </c>
      <c r="AE82" s="82">
        <f t="shared" si="301"/>
        <v>0</v>
      </c>
      <c r="AF82" s="82">
        <f t="shared" si="301"/>
        <v>0</v>
      </c>
      <c r="AG82" s="82">
        <f t="shared" si="301"/>
        <v>0</v>
      </c>
      <c r="AH82" s="82">
        <f t="shared" si="301"/>
        <v>0</v>
      </c>
      <c r="AI82" s="82">
        <f t="shared" si="301"/>
        <v>0</v>
      </c>
      <c r="AJ82" s="82">
        <f t="shared" si="301"/>
        <v>0</v>
      </c>
      <c r="AK82" s="82">
        <f t="shared" si="301"/>
        <v>0</v>
      </c>
      <c r="AL82" s="82">
        <f t="shared" si="301"/>
        <v>0</v>
      </c>
      <c r="AM82" s="82">
        <f t="shared" si="301"/>
        <v>0</v>
      </c>
      <c r="AN82" s="82">
        <f t="shared" si="301"/>
        <v>0</v>
      </c>
      <c r="AO82" s="82">
        <f t="shared" si="301"/>
        <v>0</v>
      </c>
      <c r="AP82" s="82">
        <f t="shared" si="301"/>
        <v>0</v>
      </c>
      <c r="AQ82" s="82">
        <f t="shared" si="301"/>
        <v>0</v>
      </c>
      <c r="AR82" s="82">
        <f t="shared" si="301"/>
        <v>0</v>
      </c>
      <c r="AS82" s="82">
        <f t="shared" si="301"/>
        <v>0</v>
      </c>
      <c r="AT82" s="82">
        <f t="shared" si="301"/>
        <v>0</v>
      </c>
      <c r="AU82" s="82">
        <f t="shared" si="301"/>
        <v>0</v>
      </c>
      <c r="AV82" s="82">
        <f t="shared" si="301"/>
        <v>0</v>
      </c>
      <c r="AW82" s="82">
        <f t="shared" si="301"/>
        <v>0</v>
      </c>
      <c r="AX82" s="82">
        <f t="shared" si="301"/>
        <v>0</v>
      </c>
      <c r="AY82" s="82">
        <f t="shared" si="301"/>
        <v>0</v>
      </c>
      <c r="AZ82" s="82">
        <f t="shared" si="301"/>
        <v>0</v>
      </c>
      <c r="BA82" s="82">
        <f t="shared" si="301"/>
        <v>0</v>
      </c>
      <c r="BB82" s="82">
        <f t="shared" si="301"/>
        <v>0</v>
      </c>
      <c r="BC82" s="82">
        <f t="shared" si="301"/>
        <v>0</v>
      </c>
      <c r="BD82" s="82">
        <f t="shared" si="301"/>
        <v>0</v>
      </c>
      <c r="BE82" s="82">
        <f t="shared" si="301"/>
        <v>0</v>
      </c>
      <c r="BF82" s="82">
        <f t="shared" si="301"/>
        <v>0</v>
      </c>
      <c r="BG82" s="82">
        <f t="shared" si="301"/>
        <v>0</v>
      </c>
      <c r="BH82" s="82">
        <f t="shared" si="301"/>
        <v>0</v>
      </c>
      <c r="BI82" s="82">
        <f t="shared" si="301"/>
        <v>0</v>
      </c>
      <c r="BJ82" s="82">
        <f t="shared" si="301"/>
        <v>0</v>
      </c>
      <c r="BK82" s="82">
        <f t="shared" si="301"/>
        <v>0</v>
      </c>
      <c r="BL82" s="82">
        <f t="shared" si="301"/>
        <v>0</v>
      </c>
      <c r="BM82" s="82">
        <f t="shared" si="301"/>
        <v>0</v>
      </c>
      <c r="BN82" s="82">
        <f t="shared" si="301"/>
        <v>0</v>
      </c>
      <c r="BO82" s="82">
        <f t="shared" si="301"/>
        <v>0</v>
      </c>
      <c r="BP82" s="82">
        <f t="shared" si="301"/>
        <v>0</v>
      </c>
      <c r="BQ82" s="82">
        <f t="shared" si="301"/>
        <v>0</v>
      </c>
      <c r="BR82" s="82">
        <f t="shared" si="301"/>
        <v>0</v>
      </c>
      <c r="BS82" s="82">
        <f t="shared" si="301"/>
        <v>0</v>
      </c>
      <c r="BT82" s="82">
        <f t="shared" si="301"/>
        <v>0</v>
      </c>
      <c r="BU82" s="82">
        <f t="shared" si="301"/>
        <v>0</v>
      </c>
      <c r="BV82" s="82">
        <f t="shared" si="301"/>
        <v>0</v>
      </c>
      <c r="BW82" s="82">
        <f t="shared" si="301"/>
        <v>0</v>
      </c>
      <c r="BX82" s="82">
        <f t="shared" si="301"/>
        <v>0</v>
      </c>
      <c r="BY82" s="82">
        <f t="shared" si="301"/>
        <v>0</v>
      </c>
      <c r="BZ82" s="82">
        <f t="shared" si="301"/>
        <v>0</v>
      </c>
      <c r="CA82" s="82">
        <f t="shared" si="301"/>
        <v>0</v>
      </c>
      <c r="CB82" s="82">
        <f t="shared" si="301"/>
        <v>0</v>
      </c>
      <c r="CC82" s="82">
        <f t="shared" si="301"/>
        <v>0</v>
      </c>
      <c r="CD82" s="82">
        <f t="shared" si="301"/>
        <v>0</v>
      </c>
      <c r="CE82" s="82">
        <f t="shared" ref="CE82:DF82" si="302">CE51</f>
        <v>0</v>
      </c>
      <c r="CF82" s="82">
        <f t="shared" si="302"/>
        <v>0</v>
      </c>
      <c r="CG82" s="82">
        <f t="shared" si="302"/>
        <v>0</v>
      </c>
      <c r="CH82" s="82">
        <f t="shared" si="302"/>
        <v>0</v>
      </c>
      <c r="CI82" s="82">
        <f t="shared" si="302"/>
        <v>0</v>
      </c>
      <c r="CJ82" s="82">
        <f t="shared" si="302"/>
        <v>0</v>
      </c>
      <c r="CK82" s="82">
        <f t="shared" si="302"/>
        <v>0</v>
      </c>
      <c r="CL82" s="82">
        <f t="shared" si="302"/>
        <v>0</v>
      </c>
      <c r="CM82" s="82">
        <f t="shared" si="302"/>
        <v>0</v>
      </c>
      <c r="CN82" s="82">
        <f t="shared" si="302"/>
        <v>0</v>
      </c>
      <c r="CO82" s="82">
        <f t="shared" si="302"/>
        <v>0</v>
      </c>
      <c r="CP82" s="82">
        <f t="shared" si="302"/>
        <v>0</v>
      </c>
      <c r="CQ82" s="82">
        <f t="shared" si="302"/>
        <v>0</v>
      </c>
      <c r="CR82" s="82">
        <f t="shared" si="302"/>
        <v>0</v>
      </c>
      <c r="CS82" s="82">
        <f t="shared" si="302"/>
        <v>0</v>
      </c>
      <c r="CT82" s="82">
        <f t="shared" si="302"/>
        <v>0</v>
      </c>
      <c r="CU82" s="82">
        <f t="shared" si="302"/>
        <v>0</v>
      </c>
      <c r="CV82" s="82">
        <f t="shared" si="302"/>
        <v>0</v>
      </c>
      <c r="CW82" s="82">
        <f t="shared" si="302"/>
        <v>0</v>
      </c>
      <c r="CX82" s="82">
        <f t="shared" si="302"/>
        <v>0</v>
      </c>
      <c r="CY82" s="82">
        <f t="shared" si="302"/>
        <v>0</v>
      </c>
      <c r="CZ82" s="82">
        <f t="shared" si="302"/>
        <v>0</v>
      </c>
      <c r="DA82" s="82">
        <f t="shared" si="302"/>
        <v>0</v>
      </c>
      <c r="DB82" s="82">
        <f t="shared" si="302"/>
        <v>0</v>
      </c>
      <c r="DC82" s="82">
        <f t="shared" si="302"/>
        <v>0</v>
      </c>
      <c r="DD82" s="82">
        <f t="shared" si="302"/>
        <v>0</v>
      </c>
      <c r="DE82" s="82">
        <f t="shared" si="302"/>
        <v>0</v>
      </c>
      <c r="DF82" s="82">
        <f t="shared" si="302"/>
        <v>0</v>
      </c>
    </row>
    <row r="83" spans="1:122" ht="27.75" customHeight="1" x14ac:dyDescent="0.2">
      <c r="A83" s="57"/>
      <c r="B83" s="142"/>
      <c r="C83" s="399"/>
      <c r="D83" s="400"/>
      <c r="E83" s="571" t="str">
        <f>C62</f>
        <v>INNOVATION / EXEMPLARY PERFORMANCE</v>
      </c>
      <c r="F83" s="591">
        <f>Weighting!F62*Weighting!G62</f>
        <v>300</v>
      </c>
      <c r="G83" s="456">
        <f>Weighting!G62</f>
        <v>1</v>
      </c>
      <c r="H83" s="456"/>
      <c r="I83" s="592">
        <f>H62</f>
        <v>0</v>
      </c>
      <c r="J83" s="57"/>
      <c r="K83" s="592">
        <f>K62</f>
        <v>0</v>
      </c>
      <c r="L83" s="592">
        <f t="shared" ref="L83:BW83" si="303">L62</f>
        <v>0</v>
      </c>
      <c r="M83" s="592">
        <f t="shared" si="303"/>
        <v>0</v>
      </c>
      <c r="N83" s="592">
        <f t="shared" si="303"/>
        <v>0</v>
      </c>
      <c r="O83" s="592">
        <f t="shared" si="303"/>
        <v>0</v>
      </c>
      <c r="P83" s="592">
        <f t="shared" si="303"/>
        <v>0</v>
      </c>
      <c r="Q83" s="592">
        <f t="shared" si="303"/>
        <v>0</v>
      </c>
      <c r="R83" s="592">
        <f t="shared" si="303"/>
        <v>0</v>
      </c>
      <c r="S83" s="592">
        <f t="shared" si="303"/>
        <v>0</v>
      </c>
      <c r="T83" s="592">
        <f t="shared" si="303"/>
        <v>0</v>
      </c>
      <c r="U83" s="592">
        <f t="shared" si="303"/>
        <v>0</v>
      </c>
      <c r="V83" s="592">
        <f t="shared" si="303"/>
        <v>0</v>
      </c>
      <c r="W83" s="592">
        <f t="shared" si="303"/>
        <v>0</v>
      </c>
      <c r="X83" s="592">
        <f t="shared" si="303"/>
        <v>0</v>
      </c>
      <c r="Y83" s="592">
        <f t="shared" si="303"/>
        <v>0</v>
      </c>
      <c r="Z83" s="592">
        <f t="shared" si="303"/>
        <v>0</v>
      </c>
      <c r="AA83" s="592">
        <f t="shared" si="303"/>
        <v>0</v>
      </c>
      <c r="AB83" s="592">
        <f t="shared" si="303"/>
        <v>0</v>
      </c>
      <c r="AC83" s="592">
        <f t="shared" si="303"/>
        <v>0</v>
      </c>
      <c r="AD83" s="592">
        <f t="shared" si="303"/>
        <v>0</v>
      </c>
      <c r="AE83" s="592">
        <f t="shared" si="303"/>
        <v>0</v>
      </c>
      <c r="AF83" s="592">
        <f t="shared" si="303"/>
        <v>0</v>
      </c>
      <c r="AG83" s="592">
        <f t="shared" si="303"/>
        <v>0</v>
      </c>
      <c r="AH83" s="592">
        <f t="shared" si="303"/>
        <v>0</v>
      </c>
      <c r="AI83" s="592">
        <f t="shared" si="303"/>
        <v>0</v>
      </c>
      <c r="AJ83" s="592">
        <f t="shared" si="303"/>
        <v>0</v>
      </c>
      <c r="AK83" s="592">
        <f t="shared" si="303"/>
        <v>0</v>
      </c>
      <c r="AL83" s="592">
        <f t="shared" si="303"/>
        <v>0</v>
      </c>
      <c r="AM83" s="592">
        <f t="shared" si="303"/>
        <v>0</v>
      </c>
      <c r="AN83" s="592">
        <f t="shared" si="303"/>
        <v>0</v>
      </c>
      <c r="AO83" s="592">
        <f t="shared" si="303"/>
        <v>0</v>
      </c>
      <c r="AP83" s="592">
        <f t="shared" si="303"/>
        <v>0</v>
      </c>
      <c r="AQ83" s="592">
        <f t="shared" si="303"/>
        <v>0</v>
      </c>
      <c r="AR83" s="592">
        <f t="shared" si="303"/>
        <v>0</v>
      </c>
      <c r="AS83" s="592">
        <f t="shared" si="303"/>
        <v>0</v>
      </c>
      <c r="AT83" s="592">
        <f t="shared" si="303"/>
        <v>0</v>
      </c>
      <c r="AU83" s="592">
        <f t="shared" si="303"/>
        <v>0</v>
      </c>
      <c r="AV83" s="592">
        <f t="shared" si="303"/>
        <v>0</v>
      </c>
      <c r="AW83" s="592">
        <f t="shared" si="303"/>
        <v>0</v>
      </c>
      <c r="AX83" s="592">
        <f t="shared" si="303"/>
        <v>0</v>
      </c>
      <c r="AY83" s="592">
        <f t="shared" si="303"/>
        <v>0</v>
      </c>
      <c r="AZ83" s="592">
        <f t="shared" si="303"/>
        <v>0</v>
      </c>
      <c r="BA83" s="592">
        <f t="shared" si="303"/>
        <v>0</v>
      </c>
      <c r="BB83" s="592">
        <f t="shared" si="303"/>
        <v>0</v>
      </c>
      <c r="BC83" s="592">
        <f t="shared" si="303"/>
        <v>0</v>
      </c>
      <c r="BD83" s="592">
        <f t="shared" si="303"/>
        <v>0</v>
      </c>
      <c r="BE83" s="592">
        <f t="shared" si="303"/>
        <v>0</v>
      </c>
      <c r="BF83" s="592">
        <f t="shared" si="303"/>
        <v>0</v>
      </c>
      <c r="BG83" s="592">
        <f t="shared" si="303"/>
        <v>0</v>
      </c>
      <c r="BH83" s="592">
        <f t="shared" si="303"/>
        <v>0</v>
      </c>
      <c r="BI83" s="592">
        <f t="shared" si="303"/>
        <v>0</v>
      </c>
      <c r="BJ83" s="592">
        <f t="shared" si="303"/>
        <v>0</v>
      </c>
      <c r="BK83" s="592">
        <f t="shared" si="303"/>
        <v>0</v>
      </c>
      <c r="BL83" s="592">
        <f t="shared" si="303"/>
        <v>0</v>
      </c>
      <c r="BM83" s="592">
        <f t="shared" si="303"/>
        <v>0</v>
      </c>
      <c r="BN83" s="592">
        <f t="shared" si="303"/>
        <v>0</v>
      </c>
      <c r="BO83" s="592">
        <f t="shared" si="303"/>
        <v>0</v>
      </c>
      <c r="BP83" s="592">
        <f t="shared" si="303"/>
        <v>0</v>
      </c>
      <c r="BQ83" s="592">
        <f t="shared" si="303"/>
        <v>0</v>
      </c>
      <c r="BR83" s="592">
        <f t="shared" si="303"/>
        <v>0</v>
      </c>
      <c r="BS83" s="592">
        <f t="shared" si="303"/>
        <v>0</v>
      </c>
      <c r="BT83" s="592">
        <f t="shared" si="303"/>
        <v>0</v>
      </c>
      <c r="BU83" s="592">
        <f t="shared" si="303"/>
        <v>0</v>
      </c>
      <c r="BV83" s="592">
        <f t="shared" si="303"/>
        <v>0</v>
      </c>
      <c r="BW83" s="592">
        <f t="shared" si="303"/>
        <v>0</v>
      </c>
      <c r="BX83" s="592">
        <f t="shared" ref="BX83:DF83" si="304">BX62</f>
        <v>0</v>
      </c>
      <c r="BY83" s="592">
        <f t="shared" si="304"/>
        <v>0</v>
      </c>
      <c r="BZ83" s="592">
        <f t="shared" si="304"/>
        <v>0</v>
      </c>
      <c r="CA83" s="592">
        <f t="shared" si="304"/>
        <v>0</v>
      </c>
      <c r="CB83" s="592">
        <f t="shared" si="304"/>
        <v>0</v>
      </c>
      <c r="CC83" s="592">
        <f t="shared" si="304"/>
        <v>0</v>
      </c>
      <c r="CD83" s="592">
        <f t="shared" si="304"/>
        <v>0</v>
      </c>
      <c r="CE83" s="592">
        <f t="shared" si="304"/>
        <v>0</v>
      </c>
      <c r="CF83" s="592">
        <f t="shared" si="304"/>
        <v>0</v>
      </c>
      <c r="CG83" s="592">
        <f t="shared" si="304"/>
        <v>0</v>
      </c>
      <c r="CH83" s="592">
        <f t="shared" si="304"/>
        <v>0</v>
      </c>
      <c r="CI83" s="592">
        <f t="shared" si="304"/>
        <v>0</v>
      </c>
      <c r="CJ83" s="592">
        <f t="shared" si="304"/>
        <v>0</v>
      </c>
      <c r="CK83" s="592">
        <f t="shared" si="304"/>
        <v>0</v>
      </c>
      <c r="CL83" s="592">
        <f t="shared" si="304"/>
        <v>0</v>
      </c>
      <c r="CM83" s="592">
        <f t="shared" si="304"/>
        <v>0</v>
      </c>
      <c r="CN83" s="592">
        <f t="shared" si="304"/>
        <v>0</v>
      </c>
      <c r="CO83" s="592">
        <f t="shared" si="304"/>
        <v>0</v>
      </c>
      <c r="CP83" s="592">
        <f t="shared" si="304"/>
        <v>0</v>
      </c>
      <c r="CQ83" s="592">
        <f t="shared" si="304"/>
        <v>0</v>
      </c>
      <c r="CR83" s="592">
        <f t="shared" si="304"/>
        <v>0</v>
      </c>
      <c r="CS83" s="592">
        <f t="shared" si="304"/>
        <v>0</v>
      </c>
      <c r="CT83" s="592">
        <f t="shared" si="304"/>
        <v>0</v>
      </c>
      <c r="CU83" s="592">
        <f t="shared" si="304"/>
        <v>0</v>
      </c>
      <c r="CV83" s="592">
        <f t="shared" si="304"/>
        <v>0</v>
      </c>
      <c r="CW83" s="592">
        <f t="shared" si="304"/>
        <v>0</v>
      </c>
      <c r="CX83" s="592">
        <f t="shared" si="304"/>
        <v>0</v>
      </c>
      <c r="CY83" s="592">
        <f t="shared" si="304"/>
        <v>0</v>
      </c>
      <c r="CZ83" s="592">
        <f t="shared" si="304"/>
        <v>0</v>
      </c>
      <c r="DA83" s="592">
        <f t="shared" si="304"/>
        <v>0</v>
      </c>
      <c r="DB83" s="592">
        <f t="shared" si="304"/>
        <v>0</v>
      </c>
      <c r="DC83" s="592">
        <f t="shared" si="304"/>
        <v>0</v>
      </c>
      <c r="DD83" s="592">
        <f t="shared" si="304"/>
        <v>0</v>
      </c>
      <c r="DE83" s="592">
        <f t="shared" si="304"/>
        <v>0</v>
      </c>
      <c r="DF83" s="592">
        <f t="shared" si="304"/>
        <v>0</v>
      </c>
    </row>
    <row r="84" spans="1:122" ht="10" customHeight="1" x14ac:dyDescent="0.2">
      <c r="A84" s="57"/>
      <c r="B84" s="142"/>
      <c r="C84" s="294"/>
      <c r="D84" s="594"/>
      <c r="E84" s="595"/>
      <c r="F84" s="591"/>
      <c r="G84" s="456"/>
      <c r="H84" s="456"/>
      <c r="I84" s="614">
        <f>IFERROR(AVERAGEIF(K84:DF84,"&lt;&gt;0"),0)*10</f>
        <v>0</v>
      </c>
      <c r="J84" s="57"/>
      <c r="K84" s="616">
        <f>IF(K83=100,1.4%,IF(K83=200,2.7%,IF(K83=300,4.1%,0)))</f>
        <v>0</v>
      </c>
      <c r="L84" s="616">
        <f t="shared" ref="L84:BW84" si="305">IF(L83=100,1.4%,IF(L83=200,2.7%,IF(L83=300,4.1%,0)))</f>
        <v>0</v>
      </c>
      <c r="M84" s="616">
        <f t="shared" si="305"/>
        <v>0</v>
      </c>
      <c r="N84" s="616">
        <f t="shared" si="305"/>
        <v>0</v>
      </c>
      <c r="O84" s="616">
        <f t="shared" si="305"/>
        <v>0</v>
      </c>
      <c r="P84" s="616">
        <f t="shared" si="305"/>
        <v>0</v>
      </c>
      <c r="Q84" s="616">
        <f t="shared" si="305"/>
        <v>0</v>
      </c>
      <c r="R84" s="616">
        <f t="shared" si="305"/>
        <v>0</v>
      </c>
      <c r="S84" s="616">
        <f t="shared" si="305"/>
        <v>0</v>
      </c>
      <c r="T84" s="616">
        <f t="shared" si="305"/>
        <v>0</v>
      </c>
      <c r="U84" s="616">
        <f t="shared" si="305"/>
        <v>0</v>
      </c>
      <c r="V84" s="616">
        <f t="shared" si="305"/>
        <v>0</v>
      </c>
      <c r="W84" s="616">
        <f t="shared" si="305"/>
        <v>0</v>
      </c>
      <c r="X84" s="616">
        <f t="shared" si="305"/>
        <v>0</v>
      </c>
      <c r="Y84" s="616">
        <f t="shared" si="305"/>
        <v>0</v>
      </c>
      <c r="Z84" s="616">
        <f t="shared" si="305"/>
        <v>0</v>
      </c>
      <c r="AA84" s="616">
        <f t="shared" si="305"/>
        <v>0</v>
      </c>
      <c r="AB84" s="616">
        <f t="shared" si="305"/>
        <v>0</v>
      </c>
      <c r="AC84" s="616">
        <f t="shared" si="305"/>
        <v>0</v>
      </c>
      <c r="AD84" s="616">
        <f t="shared" si="305"/>
        <v>0</v>
      </c>
      <c r="AE84" s="616">
        <f t="shared" si="305"/>
        <v>0</v>
      </c>
      <c r="AF84" s="616">
        <f t="shared" si="305"/>
        <v>0</v>
      </c>
      <c r="AG84" s="616">
        <f t="shared" si="305"/>
        <v>0</v>
      </c>
      <c r="AH84" s="616">
        <f t="shared" si="305"/>
        <v>0</v>
      </c>
      <c r="AI84" s="616">
        <f t="shared" si="305"/>
        <v>0</v>
      </c>
      <c r="AJ84" s="616">
        <f t="shared" si="305"/>
        <v>0</v>
      </c>
      <c r="AK84" s="616">
        <f t="shared" si="305"/>
        <v>0</v>
      </c>
      <c r="AL84" s="616">
        <f t="shared" si="305"/>
        <v>0</v>
      </c>
      <c r="AM84" s="616">
        <f t="shared" si="305"/>
        <v>0</v>
      </c>
      <c r="AN84" s="616">
        <f t="shared" si="305"/>
        <v>0</v>
      </c>
      <c r="AO84" s="616">
        <f t="shared" si="305"/>
        <v>0</v>
      </c>
      <c r="AP84" s="616">
        <f t="shared" si="305"/>
        <v>0</v>
      </c>
      <c r="AQ84" s="616">
        <f t="shared" si="305"/>
        <v>0</v>
      </c>
      <c r="AR84" s="616">
        <f t="shared" si="305"/>
        <v>0</v>
      </c>
      <c r="AS84" s="616">
        <f t="shared" si="305"/>
        <v>0</v>
      </c>
      <c r="AT84" s="616">
        <f t="shared" si="305"/>
        <v>0</v>
      </c>
      <c r="AU84" s="616">
        <f t="shared" si="305"/>
        <v>0</v>
      </c>
      <c r="AV84" s="616">
        <f t="shared" si="305"/>
        <v>0</v>
      </c>
      <c r="AW84" s="616">
        <f t="shared" si="305"/>
        <v>0</v>
      </c>
      <c r="AX84" s="616">
        <f t="shared" si="305"/>
        <v>0</v>
      </c>
      <c r="AY84" s="616">
        <f t="shared" si="305"/>
        <v>0</v>
      </c>
      <c r="AZ84" s="616">
        <f t="shared" si="305"/>
        <v>0</v>
      </c>
      <c r="BA84" s="616">
        <f t="shared" si="305"/>
        <v>0</v>
      </c>
      <c r="BB84" s="616">
        <f t="shared" si="305"/>
        <v>0</v>
      </c>
      <c r="BC84" s="616">
        <f t="shared" si="305"/>
        <v>0</v>
      </c>
      <c r="BD84" s="616">
        <f t="shared" si="305"/>
        <v>0</v>
      </c>
      <c r="BE84" s="616">
        <f t="shared" si="305"/>
        <v>0</v>
      </c>
      <c r="BF84" s="616">
        <f t="shared" si="305"/>
        <v>0</v>
      </c>
      <c r="BG84" s="616">
        <f t="shared" si="305"/>
        <v>0</v>
      </c>
      <c r="BH84" s="616">
        <f t="shared" si="305"/>
        <v>0</v>
      </c>
      <c r="BI84" s="616">
        <f t="shared" si="305"/>
        <v>0</v>
      </c>
      <c r="BJ84" s="616">
        <f t="shared" si="305"/>
        <v>0</v>
      </c>
      <c r="BK84" s="616">
        <f t="shared" si="305"/>
        <v>0</v>
      </c>
      <c r="BL84" s="616">
        <f t="shared" si="305"/>
        <v>0</v>
      </c>
      <c r="BM84" s="616">
        <f t="shared" si="305"/>
        <v>0</v>
      </c>
      <c r="BN84" s="616">
        <f t="shared" si="305"/>
        <v>0</v>
      </c>
      <c r="BO84" s="616">
        <f t="shared" si="305"/>
        <v>0</v>
      </c>
      <c r="BP84" s="616">
        <f t="shared" si="305"/>
        <v>0</v>
      </c>
      <c r="BQ84" s="616">
        <f t="shared" si="305"/>
        <v>0</v>
      </c>
      <c r="BR84" s="616">
        <f t="shared" si="305"/>
        <v>0</v>
      </c>
      <c r="BS84" s="616">
        <f t="shared" si="305"/>
        <v>0</v>
      </c>
      <c r="BT84" s="616">
        <f t="shared" si="305"/>
        <v>0</v>
      </c>
      <c r="BU84" s="616">
        <f t="shared" si="305"/>
        <v>0</v>
      </c>
      <c r="BV84" s="616">
        <f t="shared" si="305"/>
        <v>0</v>
      </c>
      <c r="BW84" s="616">
        <f t="shared" si="305"/>
        <v>0</v>
      </c>
      <c r="BX84" s="616">
        <f t="shared" ref="BX84:DF84" si="306">IF(BX83=100,1.4%,IF(BX83=200,2.7%,IF(BX83=300,4.1%,0)))</f>
        <v>0</v>
      </c>
      <c r="BY84" s="616">
        <f t="shared" si="306"/>
        <v>0</v>
      </c>
      <c r="BZ84" s="616">
        <f t="shared" si="306"/>
        <v>0</v>
      </c>
      <c r="CA84" s="616">
        <f t="shared" si="306"/>
        <v>0</v>
      </c>
      <c r="CB84" s="616">
        <f t="shared" si="306"/>
        <v>0</v>
      </c>
      <c r="CC84" s="616">
        <f t="shared" si="306"/>
        <v>0</v>
      </c>
      <c r="CD84" s="616">
        <f t="shared" si="306"/>
        <v>0</v>
      </c>
      <c r="CE84" s="616">
        <f t="shared" si="306"/>
        <v>0</v>
      </c>
      <c r="CF84" s="616">
        <f t="shared" si="306"/>
        <v>0</v>
      </c>
      <c r="CG84" s="616">
        <f t="shared" si="306"/>
        <v>0</v>
      </c>
      <c r="CH84" s="616">
        <f t="shared" si="306"/>
        <v>0</v>
      </c>
      <c r="CI84" s="616">
        <f t="shared" si="306"/>
        <v>0</v>
      </c>
      <c r="CJ84" s="616">
        <f t="shared" si="306"/>
        <v>0</v>
      </c>
      <c r="CK84" s="616">
        <f t="shared" si="306"/>
        <v>0</v>
      </c>
      <c r="CL84" s="616">
        <f t="shared" si="306"/>
        <v>0</v>
      </c>
      <c r="CM84" s="616">
        <f t="shared" si="306"/>
        <v>0</v>
      </c>
      <c r="CN84" s="616">
        <f t="shared" si="306"/>
        <v>0</v>
      </c>
      <c r="CO84" s="616">
        <f t="shared" si="306"/>
        <v>0</v>
      </c>
      <c r="CP84" s="616">
        <f t="shared" si="306"/>
        <v>0</v>
      </c>
      <c r="CQ84" s="616">
        <f t="shared" si="306"/>
        <v>0</v>
      </c>
      <c r="CR84" s="616">
        <f t="shared" si="306"/>
        <v>0</v>
      </c>
      <c r="CS84" s="616">
        <f t="shared" si="306"/>
        <v>0</v>
      </c>
      <c r="CT84" s="616">
        <f t="shared" si="306"/>
        <v>0</v>
      </c>
      <c r="CU84" s="616">
        <f t="shared" si="306"/>
        <v>0</v>
      </c>
      <c r="CV84" s="616">
        <f t="shared" si="306"/>
        <v>0</v>
      </c>
      <c r="CW84" s="616">
        <f t="shared" si="306"/>
        <v>0</v>
      </c>
      <c r="CX84" s="616">
        <f t="shared" si="306"/>
        <v>0</v>
      </c>
      <c r="CY84" s="616">
        <f t="shared" si="306"/>
        <v>0</v>
      </c>
      <c r="CZ84" s="616">
        <f t="shared" si="306"/>
        <v>0</v>
      </c>
      <c r="DA84" s="616">
        <f t="shared" si="306"/>
        <v>0</v>
      </c>
      <c r="DB84" s="616">
        <f t="shared" si="306"/>
        <v>0</v>
      </c>
      <c r="DC84" s="616">
        <f t="shared" si="306"/>
        <v>0</v>
      </c>
      <c r="DD84" s="616">
        <f t="shared" si="306"/>
        <v>0</v>
      </c>
      <c r="DE84" s="616">
        <f t="shared" si="306"/>
        <v>0</v>
      </c>
      <c r="DF84" s="616">
        <f t="shared" si="306"/>
        <v>0</v>
      </c>
      <c r="DG84" s="145"/>
      <c r="DH84" s="145"/>
      <c r="DI84" s="145"/>
      <c r="DJ84" s="145"/>
      <c r="DK84" s="145"/>
      <c r="DL84" s="145"/>
      <c r="DM84" s="145"/>
      <c r="DN84" s="145"/>
      <c r="DO84" s="145"/>
      <c r="DP84" s="145"/>
      <c r="DQ84" s="145"/>
      <c r="DR84" s="145"/>
    </row>
    <row r="85" spans="1:122" ht="27.75" customHeight="1" x14ac:dyDescent="0.25">
      <c r="A85" s="57"/>
      <c r="B85" s="57"/>
      <c r="C85" s="98"/>
      <c r="D85" s="98"/>
      <c r="E85" s="183" t="s">
        <v>50</v>
      </c>
      <c r="F85" s="73">
        <f>SUM(F72:F82)</f>
        <v>925</v>
      </c>
      <c r="G85" s="74"/>
      <c r="H85" s="74"/>
      <c r="I85" s="83">
        <f>SUM(I72:I82)</f>
        <v>0</v>
      </c>
      <c r="J85" s="57"/>
      <c r="K85" s="83">
        <f t="shared" ref="K85:T85" si="307">SUM(K72:K82)</f>
        <v>0</v>
      </c>
      <c r="L85" s="83">
        <f t="shared" si="307"/>
        <v>0</v>
      </c>
      <c r="M85" s="83">
        <f t="shared" si="307"/>
        <v>0</v>
      </c>
      <c r="N85" s="83">
        <f t="shared" si="307"/>
        <v>0</v>
      </c>
      <c r="O85" s="83">
        <f t="shared" si="307"/>
        <v>0</v>
      </c>
      <c r="P85" s="83">
        <f t="shared" si="307"/>
        <v>0</v>
      </c>
      <c r="Q85" s="83">
        <f t="shared" si="307"/>
        <v>0</v>
      </c>
      <c r="R85" s="83">
        <f t="shared" si="307"/>
        <v>0</v>
      </c>
      <c r="S85" s="83">
        <f t="shared" si="307"/>
        <v>0</v>
      </c>
      <c r="T85" s="83">
        <f t="shared" si="307"/>
        <v>0</v>
      </c>
      <c r="U85" s="83">
        <f t="shared" ref="U85:CF85" si="308">SUM(U72:U82)</f>
        <v>0</v>
      </c>
      <c r="V85" s="83">
        <f t="shared" si="308"/>
        <v>0</v>
      </c>
      <c r="W85" s="83">
        <f t="shared" si="308"/>
        <v>0</v>
      </c>
      <c r="X85" s="83">
        <f t="shared" si="308"/>
        <v>0</v>
      </c>
      <c r="Y85" s="83">
        <f t="shared" si="308"/>
        <v>0</v>
      </c>
      <c r="Z85" s="83">
        <f t="shared" si="308"/>
        <v>0</v>
      </c>
      <c r="AA85" s="83">
        <f t="shared" si="308"/>
        <v>0</v>
      </c>
      <c r="AB85" s="83">
        <f t="shared" si="308"/>
        <v>0</v>
      </c>
      <c r="AC85" s="83">
        <f t="shared" si="308"/>
        <v>0</v>
      </c>
      <c r="AD85" s="83">
        <f t="shared" si="308"/>
        <v>0</v>
      </c>
      <c r="AE85" s="83">
        <f t="shared" si="308"/>
        <v>0</v>
      </c>
      <c r="AF85" s="83">
        <f t="shared" si="308"/>
        <v>0</v>
      </c>
      <c r="AG85" s="83">
        <f t="shared" si="308"/>
        <v>0</v>
      </c>
      <c r="AH85" s="83">
        <f t="shared" si="308"/>
        <v>0</v>
      </c>
      <c r="AI85" s="83">
        <f t="shared" si="308"/>
        <v>0</v>
      </c>
      <c r="AJ85" s="83">
        <f t="shared" si="308"/>
        <v>0</v>
      </c>
      <c r="AK85" s="83">
        <f t="shared" si="308"/>
        <v>0</v>
      </c>
      <c r="AL85" s="83">
        <f t="shared" si="308"/>
        <v>0</v>
      </c>
      <c r="AM85" s="83">
        <f t="shared" si="308"/>
        <v>0</v>
      </c>
      <c r="AN85" s="83">
        <f t="shared" si="308"/>
        <v>0</v>
      </c>
      <c r="AO85" s="83">
        <f t="shared" si="308"/>
        <v>0</v>
      </c>
      <c r="AP85" s="83">
        <f t="shared" si="308"/>
        <v>0</v>
      </c>
      <c r="AQ85" s="83">
        <f t="shared" si="308"/>
        <v>0</v>
      </c>
      <c r="AR85" s="83">
        <f t="shared" si="308"/>
        <v>0</v>
      </c>
      <c r="AS85" s="83">
        <f t="shared" si="308"/>
        <v>0</v>
      </c>
      <c r="AT85" s="83">
        <f t="shared" si="308"/>
        <v>0</v>
      </c>
      <c r="AU85" s="83">
        <f t="shared" si="308"/>
        <v>0</v>
      </c>
      <c r="AV85" s="83">
        <f t="shared" si="308"/>
        <v>0</v>
      </c>
      <c r="AW85" s="83">
        <f t="shared" si="308"/>
        <v>0</v>
      </c>
      <c r="AX85" s="83">
        <f t="shared" si="308"/>
        <v>0</v>
      </c>
      <c r="AY85" s="83">
        <f t="shared" si="308"/>
        <v>0</v>
      </c>
      <c r="AZ85" s="83">
        <f t="shared" si="308"/>
        <v>0</v>
      </c>
      <c r="BA85" s="83">
        <f t="shared" si="308"/>
        <v>0</v>
      </c>
      <c r="BB85" s="83">
        <f t="shared" si="308"/>
        <v>0</v>
      </c>
      <c r="BC85" s="83">
        <f t="shared" si="308"/>
        <v>0</v>
      </c>
      <c r="BD85" s="83">
        <f t="shared" si="308"/>
        <v>0</v>
      </c>
      <c r="BE85" s="83">
        <f t="shared" si="308"/>
        <v>0</v>
      </c>
      <c r="BF85" s="83">
        <f t="shared" si="308"/>
        <v>0</v>
      </c>
      <c r="BG85" s="83">
        <f t="shared" si="308"/>
        <v>0</v>
      </c>
      <c r="BH85" s="83">
        <f t="shared" si="308"/>
        <v>0</v>
      </c>
      <c r="BI85" s="83">
        <f t="shared" si="308"/>
        <v>0</v>
      </c>
      <c r="BJ85" s="83">
        <f t="shared" si="308"/>
        <v>0</v>
      </c>
      <c r="BK85" s="83">
        <f t="shared" si="308"/>
        <v>0</v>
      </c>
      <c r="BL85" s="83">
        <f t="shared" si="308"/>
        <v>0</v>
      </c>
      <c r="BM85" s="83">
        <f t="shared" si="308"/>
        <v>0</v>
      </c>
      <c r="BN85" s="83">
        <f t="shared" si="308"/>
        <v>0</v>
      </c>
      <c r="BO85" s="83">
        <f t="shared" si="308"/>
        <v>0</v>
      </c>
      <c r="BP85" s="83">
        <f t="shared" si="308"/>
        <v>0</v>
      </c>
      <c r="BQ85" s="83">
        <f t="shared" si="308"/>
        <v>0</v>
      </c>
      <c r="BR85" s="83">
        <f t="shared" si="308"/>
        <v>0</v>
      </c>
      <c r="BS85" s="83">
        <f t="shared" si="308"/>
        <v>0</v>
      </c>
      <c r="BT85" s="83">
        <f t="shared" si="308"/>
        <v>0</v>
      </c>
      <c r="BU85" s="83">
        <f t="shared" si="308"/>
        <v>0</v>
      </c>
      <c r="BV85" s="83">
        <f t="shared" si="308"/>
        <v>0</v>
      </c>
      <c r="BW85" s="83">
        <f t="shared" si="308"/>
        <v>0</v>
      </c>
      <c r="BX85" s="83">
        <f t="shared" si="308"/>
        <v>0</v>
      </c>
      <c r="BY85" s="83">
        <f t="shared" si="308"/>
        <v>0</v>
      </c>
      <c r="BZ85" s="83">
        <f t="shared" si="308"/>
        <v>0</v>
      </c>
      <c r="CA85" s="83">
        <f t="shared" si="308"/>
        <v>0</v>
      </c>
      <c r="CB85" s="83">
        <f t="shared" si="308"/>
        <v>0</v>
      </c>
      <c r="CC85" s="83">
        <f t="shared" si="308"/>
        <v>0</v>
      </c>
      <c r="CD85" s="83">
        <f t="shared" si="308"/>
        <v>0</v>
      </c>
      <c r="CE85" s="83">
        <f t="shared" si="308"/>
        <v>0</v>
      </c>
      <c r="CF85" s="83">
        <f t="shared" si="308"/>
        <v>0</v>
      </c>
      <c r="CG85" s="83">
        <f t="shared" ref="CG85:DF85" si="309">SUM(CG72:CG82)</f>
        <v>0</v>
      </c>
      <c r="CH85" s="83">
        <f t="shared" si="309"/>
        <v>0</v>
      </c>
      <c r="CI85" s="83">
        <f t="shared" si="309"/>
        <v>0</v>
      </c>
      <c r="CJ85" s="83">
        <f t="shared" si="309"/>
        <v>0</v>
      </c>
      <c r="CK85" s="83">
        <f t="shared" si="309"/>
        <v>0</v>
      </c>
      <c r="CL85" s="83">
        <f t="shared" si="309"/>
        <v>0</v>
      </c>
      <c r="CM85" s="83">
        <f t="shared" si="309"/>
        <v>0</v>
      </c>
      <c r="CN85" s="83">
        <f t="shared" si="309"/>
        <v>0</v>
      </c>
      <c r="CO85" s="83">
        <f t="shared" si="309"/>
        <v>0</v>
      </c>
      <c r="CP85" s="83">
        <f t="shared" si="309"/>
        <v>0</v>
      </c>
      <c r="CQ85" s="83">
        <f t="shared" si="309"/>
        <v>0</v>
      </c>
      <c r="CR85" s="83">
        <f t="shared" si="309"/>
        <v>0</v>
      </c>
      <c r="CS85" s="83">
        <f t="shared" si="309"/>
        <v>0</v>
      </c>
      <c r="CT85" s="83">
        <f t="shared" si="309"/>
        <v>0</v>
      </c>
      <c r="CU85" s="83">
        <f t="shared" si="309"/>
        <v>0</v>
      </c>
      <c r="CV85" s="83">
        <f t="shared" si="309"/>
        <v>0</v>
      </c>
      <c r="CW85" s="83">
        <f t="shared" si="309"/>
        <v>0</v>
      </c>
      <c r="CX85" s="83">
        <f t="shared" si="309"/>
        <v>0</v>
      </c>
      <c r="CY85" s="83">
        <f t="shared" si="309"/>
        <v>0</v>
      </c>
      <c r="CZ85" s="83">
        <f t="shared" si="309"/>
        <v>0</v>
      </c>
      <c r="DA85" s="83">
        <f t="shared" si="309"/>
        <v>0</v>
      </c>
      <c r="DB85" s="83">
        <f t="shared" si="309"/>
        <v>0</v>
      </c>
      <c r="DC85" s="83">
        <f t="shared" si="309"/>
        <v>0</v>
      </c>
      <c r="DD85" s="83">
        <f t="shared" si="309"/>
        <v>0</v>
      </c>
      <c r="DE85" s="83">
        <f t="shared" si="309"/>
        <v>0</v>
      </c>
      <c r="DF85" s="83">
        <f t="shared" si="309"/>
        <v>0</v>
      </c>
    </row>
    <row r="86" spans="1:122" ht="15" customHeight="1" x14ac:dyDescent="0.2">
      <c r="A86" s="57"/>
      <c r="B86" s="57"/>
      <c r="C86" s="57"/>
      <c r="D86" s="84"/>
      <c r="E86" s="57"/>
      <c r="F86" s="57"/>
      <c r="G86" s="306">
        <f>IF(I6="yes",(G88/10),0)</f>
        <v>0</v>
      </c>
      <c r="H86" s="307">
        <f>10-G86</f>
        <v>10</v>
      </c>
      <c r="I86" s="77"/>
      <c r="J86" s="57"/>
      <c r="K86" s="305">
        <f>K88/10</f>
        <v>0</v>
      </c>
      <c r="L86" s="305">
        <f t="shared" ref="L86:U86" si="310">L88/10</f>
        <v>0</v>
      </c>
      <c r="M86" s="305">
        <f t="shared" si="310"/>
        <v>0</v>
      </c>
      <c r="N86" s="305">
        <f t="shared" si="310"/>
        <v>0</v>
      </c>
      <c r="O86" s="305">
        <f t="shared" si="310"/>
        <v>0</v>
      </c>
      <c r="P86" s="305">
        <f t="shared" si="310"/>
        <v>0</v>
      </c>
      <c r="Q86" s="305">
        <f t="shared" si="310"/>
        <v>0</v>
      </c>
      <c r="R86" s="305">
        <f t="shared" si="310"/>
        <v>0</v>
      </c>
      <c r="S86" s="305">
        <f t="shared" si="310"/>
        <v>0</v>
      </c>
      <c r="T86" s="305">
        <f t="shared" si="310"/>
        <v>0</v>
      </c>
      <c r="U86" s="305">
        <f t="shared" si="310"/>
        <v>0</v>
      </c>
      <c r="V86" s="305">
        <f t="shared" ref="V86:CG86" si="311">V88/10</f>
        <v>0</v>
      </c>
      <c r="W86" s="305">
        <f t="shared" si="311"/>
        <v>0</v>
      </c>
      <c r="X86" s="305">
        <f t="shared" si="311"/>
        <v>0</v>
      </c>
      <c r="Y86" s="305">
        <f t="shared" si="311"/>
        <v>0</v>
      </c>
      <c r="Z86" s="305">
        <f t="shared" si="311"/>
        <v>0</v>
      </c>
      <c r="AA86" s="305">
        <f t="shared" si="311"/>
        <v>0</v>
      </c>
      <c r="AB86" s="305">
        <f t="shared" si="311"/>
        <v>0</v>
      </c>
      <c r="AC86" s="305">
        <f t="shared" si="311"/>
        <v>0</v>
      </c>
      <c r="AD86" s="305">
        <f t="shared" si="311"/>
        <v>0</v>
      </c>
      <c r="AE86" s="305">
        <f t="shared" si="311"/>
        <v>0</v>
      </c>
      <c r="AF86" s="305">
        <f t="shared" si="311"/>
        <v>0</v>
      </c>
      <c r="AG86" s="305">
        <f t="shared" si="311"/>
        <v>0</v>
      </c>
      <c r="AH86" s="305">
        <f t="shared" si="311"/>
        <v>0</v>
      </c>
      <c r="AI86" s="305">
        <f t="shared" si="311"/>
        <v>0</v>
      </c>
      <c r="AJ86" s="305">
        <f t="shared" si="311"/>
        <v>0</v>
      </c>
      <c r="AK86" s="305">
        <f t="shared" si="311"/>
        <v>0</v>
      </c>
      <c r="AL86" s="305">
        <f t="shared" si="311"/>
        <v>0</v>
      </c>
      <c r="AM86" s="305">
        <f t="shared" si="311"/>
        <v>0</v>
      </c>
      <c r="AN86" s="305">
        <f t="shared" si="311"/>
        <v>0</v>
      </c>
      <c r="AO86" s="305">
        <f t="shared" si="311"/>
        <v>0</v>
      </c>
      <c r="AP86" s="305">
        <f t="shared" si="311"/>
        <v>0</v>
      </c>
      <c r="AQ86" s="305">
        <f t="shared" si="311"/>
        <v>0</v>
      </c>
      <c r="AR86" s="305">
        <f t="shared" si="311"/>
        <v>0</v>
      </c>
      <c r="AS86" s="305">
        <f t="shared" si="311"/>
        <v>0</v>
      </c>
      <c r="AT86" s="305">
        <f t="shared" si="311"/>
        <v>0</v>
      </c>
      <c r="AU86" s="305">
        <f t="shared" si="311"/>
        <v>0</v>
      </c>
      <c r="AV86" s="305">
        <f t="shared" si="311"/>
        <v>0</v>
      </c>
      <c r="AW86" s="305">
        <f t="shared" si="311"/>
        <v>0</v>
      </c>
      <c r="AX86" s="305">
        <f t="shared" si="311"/>
        <v>0</v>
      </c>
      <c r="AY86" s="305">
        <f t="shared" si="311"/>
        <v>0</v>
      </c>
      <c r="AZ86" s="305">
        <f t="shared" si="311"/>
        <v>0</v>
      </c>
      <c r="BA86" s="305">
        <f t="shared" si="311"/>
        <v>0</v>
      </c>
      <c r="BB86" s="305">
        <f t="shared" si="311"/>
        <v>0</v>
      </c>
      <c r="BC86" s="305">
        <f t="shared" si="311"/>
        <v>0</v>
      </c>
      <c r="BD86" s="305">
        <f t="shared" si="311"/>
        <v>0</v>
      </c>
      <c r="BE86" s="305">
        <f t="shared" si="311"/>
        <v>0</v>
      </c>
      <c r="BF86" s="305">
        <f t="shared" si="311"/>
        <v>0</v>
      </c>
      <c r="BG86" s="305">
        <f t="shared" si="311"/>
        <v>0</v>
      </c>
      <c r="BH86" s="305">
        <f t="shared" si="311"/>
        <v>0</v>
      </c>
      <c r="BI86" s="305">
        <f t="shared" si="311"/>
        <v>0</v>
      </c>
      <c r="BJ86" s="305">
        <f t="shared" si="311"/>
        <v>0</v>
      </c>
      <c r="BK86" s="305">
        <f t="shared" si="311"/>
        <v>0</v>
      </c>
      <c r="BL86" s="305">
        <f t="shared" si="311"/>
        <v>0</v>
      </c>
      <c r="BM86" s="305">
        <f t="shared" si="311"/>
        <v>0</v>
      </c>
      <c r="BN86" s="305">
        <f t="shared" si="311"/>
        <v>0</v>
      </c>
      <c r="BO86" s="305">
        <f t="shared" si="311"/>
        <v>0</v>
      </c>
      <c r="BP86" s="305">
        <f t="shared" si="311"/>
        <v>0</v>
      </c>
      <c r="BQ86" s="305">
        <f t="shared" si="311"/>
        <v>0</v>
      </c>
      <c r="BR86" s="305">
        <f t="shared" si="311"/>
        <v>0</v>
      </c>
      <c r="BS86" s="305">
        <f t="shared" si="311"/>
        <v>0</v>
      </c>
      <c r="BT86" s="305">
        <f t="shared" si="311"/>
        <v>0</v>
      </c>
      <c r="BU86" s="305">
        <f t="shared" si="311"/>
        <v>0</v>
      </c>
      <c r="BV86" s="305">
        <f t="shared" si="311"/>
        <v>0</v>
      </c>
      <c r="BW86" s="305">
        <f t="shared" si="311"/>
        <v>0</v>
      </c>
      <c r="BX86" s="305">
        <f t="shared" si="311"/>
        <v>0</v>
      </c>
      <c r="BY86" s="305">
        <f t="shared" si="311"/>
        <v>0</v>
      </c>
      <c r="BZ86" s="305">
        <f t="shared" si="311"/>
        <v>0</v>
      </c>
      <c r="CA86" s="305">
        <f t="shared" si="311"/>
        <v>0</v>
      </c>
      <c r="CB86" s="305">
        <f t="shared" si="311"/>
        <v>0</v>
      </c>
      <c r="CC86" s="305">
        <f t="shared" si="311"/>
        <v>0</v>
      </c>
      <c r="CD86" s="305">
        <f t="shared" si="311"/>
        <v>0</v>
      </c>
      <c r="CE86" s="305">
        <f t="shared" si="311"/>
        <v>0</v>
      </c>
      <c r="CF86" s="305">
        <f t="shared" si="311"/>
        <v>0</v>
      </c>
      <c r="CG86" s="305">
        <f t="shared" si="311"/>
        <v>0</v>
      </c>
      <c r="CH86" s="305">
        <f t="shared" ref="CH86:DF86" si="312">CH88/10</f>
        <v>0</v>
      </c>
      <c r="CI86" s="305">
        <f t="shared" si="312"/>
        <v>0</v>
      </c>
      <c r="CJ86" s="305">
        <f t="shared" si="312"/>
        <v>0</v>
      </c>
      <c r="CK86" s="305">
        <f t="shared" si="312"/>
        <v>0</v>
      </c>
      <c r="CL86" s="305">
        <f t="shared" si="312"/>
        <v>0</v>
      </c>
      <c r="CM86" s="305">
        <f t="shared" si="312"/>
        <v>0</v>
      </c>
      <c r="CN86" s="305">
        <f t="shared" si="312"/>
        <v>0</v>
      </c>
      <c r="CO86" s="305">
        <f t="shared" si="312"/>
        <v>0</v>
      </c>
      <c r="CP86" s="305">
        <f t="shared" si="312"/>
        <v>0</v>
      </c>
      <c r="CQ86" s="305">
        <f t="shared" si="312"/>
        <v>0</v>
      </c>
      <c r="CR86" s="305">
        <f t="shared" si="312"/>
        <v>0</v>
      </c>
      <c r="CS86" s="305">
        <f t="shared" si="312"/>
        <v>0</v>
      </c>
      <c r="CT86" s="305">
        <f t="shared" si="312"/>
        <v>0</v>
      </c>
      <c r="CU86" s="305">
        <f t="shared" si="312"/>
        <v>0</v>
      </c>
      <c r="CV86" s="305">
        <f t="shared" si="312"/>
        <v>0</v>
      </c>
      <c r="CW86" s="305">
        <f t="shared" si="312"/>
        <v>0</v>
      </c>
      <c r="CX86" s="305">
        <f t="shared" si="312"/>
        <v>0</v>
      </c>
      <c r="CY86" s="305">
        <f t="shared" si="312"/>
        <v>0</v>
      </c>
      <c r="CZ86" s="305">
        <f t="shared" si="312"/>
        <v>0</v>
      </c>
      <c r="DA86" s="305">
        <f t="shared" si="312"/>
        <v>0</v>
      </c>
      <c r="DB86" s="305">
        <f t="shared" si="312"/>
        <v>0</v>
      </c>
      <c r="DC86" s="305">
        <f t="shared" si="312"/>
        <v>0</v>
      </c>
      <c r="DD86" s="305">
        <f t="shared" si="312"/>
        <v>0</v>
      </c>
      <c r="DE86" s="305">
        <f t="shared" si="312"/>
        <v>0</v>
      </c>
      <c r="DF86" s="305">
        <f t="shared" si="312"/>
        <v>0</v>
      </c>
    </row>
    <row r="88" spans="1:122" ht="19" customHeight="1" x14ac:dyDescent="0.2">
      <c r="G88" s="218">
        <f>I85*100/$F$85</f>
        <v>0</v>
      </c>
      <c r="H88" s="218"/>
      <c r="I88" s="266"/>
      <c r="J88" s="218"/>
      <c r="K88" s="267">
        <f>K85*100/$F$85</f>
        <v>0</v>
      </c>
      <c r="L88" s="267">
        <f t="shared" ref="L88:U88" si="313">L85*100/$F$85</f>
        <v>0</v>
      </c>
      <c r="M88" s="267">
        <f t="shared" si="313"/>
        <v>0</v>
      </c>
      <c r="N88" s="267">
        <f t="shared" si="313"/>
        <v>0</v>
      </c>
      <c r="O88" s="267">
        <f t="shared" si="313"/>
        <v>0</v>
      </c>
      <c r="P88" s="267">
        <f t="shared" si="313"/>
        <v>0</v>
      </c>
      <c r="Q88" s="267">
        <f t="shared" si="313"/>
        <v>0</v>
      </c>
      <c r="R88" s="267">
        <f t="shared" si="313"/>
        <v>0</v>
      </c>
      <c r="S88" s="267">
        <f t="shared" si="313"/>
        <v>0</v>
      </c>
      <c r="T88" s="267">
        <f t="shared" si="313"/>
        <v>0</v>
      </c>
      <c r="U88" s="267">
        <f t="shared" si="313"/>
        <v>0</v>
      </c>
      <c r="V88" s="267">
        <f t="shared" ref="V88:CG88" si="314">V85*100/$F$85</f>
        <v>0</v>
      </c>
      <c r="W88" s="267">
        <f t="shared" si="314"/>
        <v>0</v>
      </c>
      <c r="X88" s="267">
        <f t="shared" si="314"/>
        <v>0</v>
      </c>
      <c r="Y88" s="267">
        <f t="shared" si="314"/>
        <v>0</v>
      </c>
      <c r="Z88" s="267">
        <f t="shared" si="314"/>
        <v>0</v>
      </c>
      <c r="AA88" s="267">
        <f t="shared" si="314"/>
        <v>0</v>
      </c>
      <c r="AB88" s="267">
        <f t="shared" si="314"/>
        <v>0</v>
      </c>
      <c r="AC88" s="267">
        <f t="shared" si="314"/>
        <v>0</v>
      </c>
      <c r="AD88" s="267">
        <f t="shared" si="314"/>
        <v>0</v>
      </c>
      <c r="AE88" s="267">
        <f t="shared" si="314"/>
        <v>0</v>
      </c>
      <c r="AF88" s="267">
        <f t="shared" si="314"/>
        <v>0</v>
      </c>
      <c r="AG88" s="267">
        <f t="shared" si="314"/>
        <v>0</v>
      </c>
      <c r="AH88" s="267">
        <f t="shared" si="314"/>
        <v>0</v>
      </c>
      <c r="AI88" s="267">
        <f t="shared" si="314"/>
        <v>0</v>
      </c>
      <c r="AJ88" s="267">
        <f t="shared" si="314"/>
        <v>0</v>
      </c>
      <c r="AK88" s="267">
        <f t="shared" si="314"/>
        <v>0</v>
      </c>
      <c r="AL88" s="267">
        <f t="shared" si="314"/>
        <v>0</v>
      </c>
      <c r="AM88" s="267">
        <f t="shared" si="314"/>
        <v>0</v>
      </c>
      <c r="AN88" s="267">
        <f t="shared" si="314"/>
        <v>0</v>
      </c>
      <c r="AO88" s="267">
        <f t="shared" si="314"/>
        <v>0</v>
      </c>
      <c r="AP88" s="267">
        <f t="shared" si="314"/>
        <v>0</v>
      </c>
      <c r="AQ88" s="267">
        <f t="shared" si="314"/>
        <v>0</v>
      </c>
      <c r="AR88" s="267">
        <f t="shared" si="314"/>
        <v>0</v>
      </c>
      <c r="AS88" s="267">
        <f t="shared" si="314"/>
        <v>0</v>
      </c>
      <c r="AT88" s="267">
        <f t="shared" si="314"/>
        <v>0</v>
      </c>
      <c r="AU88" s="267">
        <f t="shared" si="314"/>
        <v>0</v>
      </c>
      <c r="AV88" s="267">
        <f t="shared" si="314"/>
        <v>0</v>
      </c>
      <c r="AW88" s="267">
        <f t="shared" si="314"/>
        <v>0</v>
      </c>
      <c r="AX88" s="267">
        <f t="shared" si="314"/>
        <v>0</v>
      </c>
      <c r="AY88" s="267">
        <f t="shared" si="314"/>
        <v>0</v>
      </c>
      <c r="AZ88" s="267">
        <f t="shared" si="314"/>
        <v>0</v>
      </c>
      <c r="BA88" s="267">
        <f t="shared" si="314"/>
        <v>0</v>
      </c>
      <c r="BB88" s="267">
        <f t="shared" si="314"/>
        <v>0</v>
      </c>
      <c r="BC88" s="267">
        <f t="shared" si="314"/>
        <v>0</v>
      </c>
      <c r="BD88" s="267">
        <f t="shared" si="314"/>
        <v>0</v>
      </c>
      <c r="BE88" s="267">
        <f t="shared" si="314"/>
        <v>0</v>
      </c>
      <c r="BF88" s="267">
        <f t="shared" si="314"/>
        <v>0</v>
      </c>
      <c r="BG88" s="267">
        <f t="shared" si="314"/>
        <v>0</v>
      </c>
      <c r="BH88" s="267">
        <f t="shared" si="314"/>
        <v>0</v>
      </c>
      <c r="BI88" s="267">
        <f t="shared" si="314"/>
        <v>0</v>
      </c>
      <c r="BJ88" s="267">
        <f t="shared" si="314"/>
        <v>0</v>
      </c>
      <c r="BK88" s="267">
        <f t="shared" si="314"/>
        <v>0</v>
      </c>
      <c r="BL88" s="267">
        <f t="shared" si="314"/>
        <v>0</v>
      </c>
      <c r="BM88" s="267">
        <f t="shared" si="314"/>
        <v>0</v>
      </c>
      <c r="BN88" s="267">
        <f t="shared" si="314"/>
        <v>0</v>
      </c>
      <c r="BO88" s="267">
        <f t="shared" si="314"/>
        <v>0</v>
      </c>
      <c r="BP88" s="267">
        <f t="shared" si="314"/>
        <v>0</v>
      </c>
      <c r="BQ88" s="267">
        <f t="shared" si="314"/>
        <v>0</v>
      </c>
      <c r="BR88" s="267">
        <f t="shared" si="314"/>
        <v>0</v>
      </c>
      <c r="BS88" s="267">
        <f t="shared" si="314"/>
        <v>0</v>
      </c>
      <c r="BT88" s="267">
        <f t="shared" si="314"/>
        <v>0</v>
      </c>
      <c r="BU88" s="267">
        <f t="shared" si="314"/>
        <v>0</v>
      </c>
      <c r="BV88" s="267">
        <f t="shared" si="314"/>
        <v>0</v>
      </c>
      <c r="BW88" s="267">
        <f t="shared" si="314"/>
        <v>0</v>
      </c>
      <c r="BX88" s="267">
        <f t="shared" si="314"/>
        <v>0</v>
      </c>
      <c r="BY88" s="267">
        <f t="shared" si="314"/>
        <v>0</v>
      </c>
      <c r="BZ88" s="267">
        <f t="shared" si="314"/>
        <v>0</v>
      </c>
      <c r="CA88" s="267">
        <f t="shared" si="314"/>
        <v>0</v>
      </c>
      <c r="CB88" s="267">
        <f t="shared" si="314"/>
        <v>0</v>
      </c>
      <c r="CC88" s="267">
        <f t="shared" si="314"/>
        <v>0</v>
      </c>
      <c r="CD88" s="267">
        <f t="shared" si="314"/>
        <v>0</v>
      </c>
      <c r="CE88" s="267">
        <f t="shared" si="314"/>
        <v>0</v>
      </c>
      <c r="CF88" s="267">
        <f t="shared" si="314"/>
        <v>0</v>
      </c>
      <c r="CG88" s="267">
        <f t="shared" si="314"/>
        <v>0</v>
      </c>
      <c r="CH88" s="267">
        <f t="shared" ref="CH88:DF88" si="315">CH85*100/$F$85</f>
        <v>0</v>
      </c>
      <c r="CI88" s="267">
        <f t="shared" si="315"/>
        <v>0</v>
      </c>
      <c r="CJ88" s="267">
        <f t="shared" si="315"/>
        <v>0</v>
      </c>
      <c r="CK88" s="267">
        <f t="shared" si="315"/>
        <v>0</v>
      </c>
      <c r="CL88" s="267">
        <f t="shared" si="315"/>
        <v>0</v>
      </c>
      <c r="CM88" s="267">
        <f t="shared" si="315"/>
        <v>0</v>
      </c>
      <c r="CN88" s="267">
        <f t="shared" si="315"/>
        <v>0</v>
      </c>
      <c r="CO88" s="267">
        <f t="shared" si="315"/>
        <v>0</v>
      </c>
      <c r="CP88" s="267">
        <f t="shared" si="315"/>
        <v>0</v>
      </c>
      <c r="CQ88" s="267">
        <f t="shared" si="315"/>
        <v>0</v>
      </c>
      <c r="CR88" s="267">
        <f t="shared" si="315"/>
        <v>0</v>
      </c>
      <c r="CS88" s="267">
        <f t="shared" si="315"/>
        <v>0</v>
      </c>
      <c r="CT88" s="267">
        <f t="shared" si="315"/>
        <v>0</v>
      </c>
      <c r="CU88" s="267">
        <f t="shared" si="315"/>
        <v>0</v>
      </c>
      <c r="CV88" s="267">
        <f t="shared" si="315"/>
        <v>0</v>
      </c>
      <c r="CW88" s="267">
        <f t="shared" si="315"/>
        <v>0</v>
      </c>
      <c r="CX88" s="267">
        <f t="shared" si="315"/>
        <v>0</v>
      </c>
      <c r="CY88" s="267">
        <f t="shared" si="315"/>
        <v>0</v>
      </c>
      <c r="CZ88" s="267">
        <f t="shared" si="315"/>
        <v>0</v>
      </c>
      <c r="DA88" s="267">
        <f t="shared" si="315"/>
        <v>0</v>
      </c>
      <c r="DB88" s="267">
        <f t="shared" si="315"/>
        <v>0</v>
      </c>
      <c r="DC88" s="267">
        <f t="shared" si="315"/>
        <v>0</v>
      </c>
      <c r="DD88" s="267">
        <f t="shared" si="315"/>
        <v>0</v>
      </c>
      <c r="DE88" s="267">
        <f t="shared" si="315"/>
        <v>0</v>
      </c>
      <c r="DF88" s="267">
        <f t="shared" si="315"/>
        <v>0</v>
      </c>
    </row>
    <row r="89" spans="1:122" ht="129" customHeight="1" x14ac:dyDescent="0.2">
      <c r="A89" s="57"/>
      <c r="B89" s="57"/>
      <c r="C89" s="57"/>
      <c r="D89" s="57"/>
      <c r="E89" s="397" t="s">
        <v>292</v>
      </c>
      <c r="F89" s="136">
        <f>F72+F74+F79+F77</f>
        <v>600</v>
      </c>
      <c r="G89" s="137">
        <f>G90/10</f>
        <v>0</v>
      </c>
      <c r="H89" s="137">
        <f>10-G89</f>
        <v>10</v>
      </c>
      <c r="I89" s="136">
        <f>I72+I74+I79+I77</f>
        <v>0</v>
      </c>
      <c r="J89" s="57"/>
      <c r="S89" s="85"/>
      <c r="T89" s="85"/>
      <c r="AC89" s="85"/>
      <c r="AD89" s="85"/>
      <c r="AM89" s="85"/>
      <c r="AN89" s="85"/>
      <c r="AW89" s="85"/>
      <c r="AX89" s="85"/>
      <c r="BG89" s="85"/>
      <c r="BH89" s="85"/>
      <c r="BQ89" s="85"/>
      <c r="BR89" s="85"/>
      <c r="CA89" s="85"/>
      <c r="CB89" s="85"/>
      <c r="CK89" s="85"/>
      <c r="CL89" s="85"/>
      <c r="CU89" s="85"/>
      <c r="CV89" s="85"/>
      <c r="DE89" s="85"/>
      <c r="DF89" s="85"/>
    </row>
    <row r="90" spans="1:122" ht="18" customHeight="1" x14ac:dyDescent="0.2">
      <c r="A90" s="57"/>
      <c r="B90" s="57"/>
      <c r="C90" s="57"/>
      <c r="D90" s="57"/>
      <c r="E90" s="57"/>
      <c r="F90" s="137"/>
      <c r="G90" s="136">
        <f>I89*100/F89</f>
        <v>0</v>
      </c>
      <c r="H90" s="136"/>
      <c r="I90" s="137"/>
      <c r="J90" s="57"/>
      <c r="S90" s="85"/>
      <c r="T90" s="85"/>
      <c r="AC90" s="85"/>
      <c r="AD90" s="85"/>
      <c r="AM90" s="85"/>
      <c r="AN90" s="85"/>
      <c r="AW90" s="85"/>
      <c r="AX90" s="85"/>
      <c r="BG90" s="85"/>
      <c r="BH90" s="85"/>
      <c r="BQ90" s="85"/>
      <c r="BR90" s="85"/>
      <c r="CA90" s="85"/>
      <c r="CB90" s="85"/>
      <c r="CK90" s="85"/>
      <c r="CL90" s="85"/>
      <c r="CU90" s="85"/>
      <c r="CV90" s="85"/>
      <c r="DE90" s="85"/>
      <c r="DF90" s="85"/>
    </row>
    <row r="91" spans="1:122" ht="144" customHeight="1" x14ac:dyDescent="0.2">
      <c r="A91" s="57"/>
      <c r="B91" s="57"/>
      <c r="C91" s="57"/>
      <c r="D91" s="57"/>
      <c r="E91" s="399" t="s">
        <v>293</v>
      </c>
      <c r="F91" s="136">
        <f>F75+F76+F81+F82+F80</f>
        <v>325</v>
      </c>
      <c r="G91" s="137">
        <f>G92/10</f>
        <v>0</v>
      </c>
      <c r="H91" s="137">
        <f>10-G91</f>
        <v>10</v>
      </c>
      <c r="I91" s="136">
        <f>I75+I76+I81+I82+I80</f>
        <v>0</v>
      </c>
      <c r="J91" s="57"/>
      <c r="S91" s="85"/>
      <c r="T91" s="85"/>
      <c r="AC91" s="85"/>
      <c r="AD91" s="85"/>
      <c r="AM91" s="85"/>
      <c r="AN91" s="85"/>
      <c r="AW91" s="85"/>
      <c r="AX91" s="85"/>
      <c r="BG91" s="85"/>
      <c r="BH91" s="85"/>
      <c r="BQ91" s="85"/>
      <c r="BR91" s="85"/>
      <c r="CA91" s="85"/>
      <c r="CB91" s="85"/>
      <c r="CK91" s="85"/>
      <c r="CL91" s="85"/>
      <c r="CU91" s="85"/>
      <c r="CV91" s="85"/>
      <c r="DE91" s="85"/>
      <c r="DF91" s="85"/>
    </row>
    <row r="92" spans="1:122" ht="13" customHeight="1" x14ac:dyDescent="0.2">
      <c r="A92" s="57"/>
      <c r="B92" s="57"/>
      <c r="C92" s="57"/>
      <c r="D92" s="57"/>
      <c r="E92" s="57"/>
      <c r="F92" s="137"/>
      <c r="G92" s="136">
        <f>I91*100/F91</f>
        <v>0</v>
      </c>
      <c r="H92" s="136"/>
      <c r="I92" s="137"/>
      <c r="J92" s="57"/>
      <c r="S92" s="85"/>
      <c r="T92" s="85"/>
      <c r="AC92" s="85"/>
      <c r="AD92" s="85"/>
      <c r="AM92" s="85"/>
      <c r="AN92" s="85"/>
      <c r="AW92" s="85"/>
      <c r="AX92" s="85"/>
      <c r="BG92" s="85"/>
      <c r="BH92" s="85"/>
      <c r="BQ92" s="85"/>
      <c r="BR92" s="85"/>
      <c r="CA92" s="85"/>
      <c r="CB92" s="85"/>
      <c r="CK92" s="85"/>
      <c r="CL92" s="85"/>
      <c r="CU92" s="85"/>
      <c r="CV92" s="85"/>
      <c r="DE92" s="85"/>
      <c r="DF92" s="85"/>
    </row>
    <row r="93" spans="1:122" hidden="1" x14ac:dyDescent="0.2">
      <c r="C93" s="59" t="s">
        <v>78</v>
      </c>
      <c r="F93" s="138" t="s">
        <v>78</v>
      </c>
      <c r="G93" s="138"/>
      <c r="H93" s="138"/>
      <c r="I93" s="138"/>
      <c r="S93" s="85"/>
      <c r="T93" s="85"/>
      <c r="AC93" s="85"/>
      <c r="AD93" s="85"/>
      <c r="AM93" s="85"/>
      <c r="AN93" s="85"/>
      <c r="AW93" s="85"/>
      <c r="AX93" s="85"/>
      <c r="BG93" s="85"/>
      <c r="BH93" s="85"/>
      <c r="BQ93" s="85"/>
      <c r="BR93" s="85"/>
      <c r="CA93" s="85"/>
      <c r="CB93" s="85"/>
      <c r="CK93" s="85"/>
      <c r="CL93" s="85"/>
      <c r="CU93" s="85"/>
      <c r="CV93" s="85"/>
      <c r="DE93" s="85"/>
      <c r="DF93" s="85"/>
    </row>
    <row r="94" spans="1:122" hidden="1" x14ac:dyDescent="0.2">
      <c r="C94" s="59" t="s">
        <v>173</v>
      </c>
      <c r="F94" s="139" t="s">
        <v>182</v>
      </c>
      <c r="G94" s="140">
        <v>3</v>
      </c>
      <c r="H94" s="138"/>
      <c r="I94" s="138"/>
      <c r="S94" s="85"/>
      <c r="T94" s="85"/>
      <c r="AC94" s="85"/>
      <c r="AD94" s="85"/>
      <c r="AM94" s="85"/>
      <c r="AN94" s="85"/>
      <c r="AW94" s="85"/>
      <c r="AX94" s="85"/>
      <c r="BG94" s="85"/>
      <c r="BH94" s="85"/>
      <c r="BQ94" s="85"/>
      <c r="BR94" s="85"/>
      <c r="CA94" s="85"/>
      <c r="CB94" s="85"/>
      <c r="CK94" s="85"/>
      <c r="CL94" s="85"/>
      <c r="CU94" s="85"/>
      <c r="CV94" s="85"/>
      <c r="DE94" s="85"/>
      <c r="DF94" s="85"/>
    </row>
    <row r="95" spans="1:122" hidden="1" x14ac:dyDescent="0.2">
      <c r="C95" s="59" t="s">
        <v>174</v>
      </c>
      <c r="F95" s="139" t="s">
        <v>183</v>
      </c>
      <c r="G95" s="140">
        <v>2</v>
      </c>
      <c r="H95" s="138"/>
      <c r="I95" s="138"/>
      <c r="S95" s="85"/>
      <c r="T95" s="85"/>
      <c r="AC95" s="85"/>
      <c r="AD95" s="85"/>
      <c r="AM95" s="85"/>
      <c r="AN95" s="85"/>
      <c r="AW95" s="85"/>
      <c r="AX95" s="85"/>
      <c r="BG95" s="85"/>
      <c r="BH95" s="85"/>
      <c r="BQ95" s="85"/>
      <c r="BR95" s="85"/>
      <c r="CA95" s="85"/>
      <c r="CB95" s="85"/>
      <c r="CK95" s="85"/>
      <c r="CL95" s="85"/>
      <c r="CU95" s="85"/>
      <c r="CV95" s="85"/>
      <c r="DE95" s="85"/>
      <c r="DF95" s="85"/>
    </row>
    <row r="96" spans="1:122" ht="32" hidden="1" x14ac:dyDescent="0.2">
      <c r="C96" s="59" t="s">
        <v>175</v>
      </c>
      <c r="F96" s="139" t="s">
        <v>178</v>
      </c>
      <c r="G96" s="140">
        <v>1</v>
      </c>
      <c r="H96" s="138"/>
      <c r="I96" s="138"/>
      <c r="S96" s="85"/>
      <c r="T96" s="85"/>
      <c r="AC96" s="85"/>
      <c r="AD96" s="85"/>
      <c r="AM96" s="85"/>
      <c r="AN96" s="85"/>
      <c r="AW96" s="85"/>
      <c r="AX96" s="85"/>
      <c r="BG96" s="85"/>
      <c r="BH96" s="85"/>
      <c r="BQ96" s="85"/>
      <c r="BR96" s="85"/>
      <c r="CA96" s="85"/>
      <c r="CB96" s="85"/>
      <c r="CK96" s="85"/>
      <c r="CL96" s="85"/>
      <c r="CU96" s="85"/>
      <c r="CV96" s="85"/>
      <c r="DE96" s="85"/>
      <c r="DF96" s="85"/>
    </row>
    <row r="97" spans="1:110" ht="32" hidden="1" x14ac:dyDescent="0.2">
      <c r="C97" s="59" t="s">
        <v>176</v>
      </c>
      <c r="F97" s="139" t="s">
        <v>179</v>
      </c>
      <c r="G97" s="140">
        <v>0.5</v>
      </c>
      <c r="H97" s="138"/>
      <c r="I97" s="138"/>
      <c r="S97" s="85"/>
      <c r="T97" s="85"/>
      <c r="AC97" s="85"/>
      <c r="AD97" s="85"/>
      <c r="AM97" s="85"/>
      <c r="AN97" s="85"/>
      <c r="AW97" s="85"/>
      <c r="AX97" s="85"/>
      <c r="BG97" s="85"/>
      <c r="BH97" s="85"/>
      <c r="BQ97" s="85"/>
      <c r="BR97" s="85"/>
      <c r="CA97" s="85"/>
      <c r="CB97" s="85"/>
      <c r="CK97" s="85"/>
      <c r="CL97" s="85"/>
      <c r="CU97" s="85"/>
      <c r="CV97" s="85"/>
      <c r="DE97" s="85"/>
      <c r="DF97" s="85"/>
    </row>
    <row r="98" spans="1:110" hidden="1" x14ac:dyDescent="0.2">
      <c r="C98" s="59" t="s">
        <v>177</v>
      </c>
      <c r="F98" s="139" t="s">
        <v>180</v>
      </c>
      <c r="G98" s="140">
        <v>0.25</v>
      </c>
      <c r="H98" s="138"/>
      <c r="I98" s="138"/>
      <c r="S98" s="85"/>
      <c r="T98" s="85"/>
      <c r="AC98" s="85"/>
      <c r="AD98" s="85"/>
      <c r="AM98" s="85"/>
      <c r="AN98" s="85"/>
      <c r="AW98" s="85"/>
      <c r="AX98" s="85"/>
      <c r="BG98" s="85"/>
      <c r="BH98" s="85"/>
      <c r="BQ98" s="85"/>
      <c r="BR98" s="85"/>
      <c r="CA98" s="85"/>
      <c r="CB98" s="85"/>
      <c r="CK98" s="85"/>
      <c r="CL98" s="85"/>
      <c r="CU98" s="85"/>
      <c r="CV98" s="85"/>
      <c r="DE98" s="85"/>
      <c r="DF98" s="85"/>
    </row>
    <row r="99" spans="1:110" hidden="1" x14ac:dyDescent="0.2">
      <c r="F99" s="139" t="s">
        <v>181</v>
      </c>
      <c r="G99" s="140">
        <v>0</v>
      </c>
      <c r="H99" s="138"/>
      <c r="I99" s="138"/>
      <c r="S99" s="85"/>
      <c r="T99" s="85"/>
      <c r="AC99" s="85"/>
      <c r="AD99" s="85"/>
      <c r="AM99" s="85"/>
      <c r="AN99" s="85"/>
      <c r="AW99" s="85"/>
      <c r="AX99" s="85"/>
      <c r="BG99" s="85"/>
      <c r="BH99" s="85"/>
      <c r="BQ99" s="85"/>
      <c r="BR99" s="85"/>
      <c r="CA99" s="85"/>
      <c r="CB99" s="85"/>
      <c r="CK99" s="85"/>
      <c r="CL99" s="85"/>
      <c r="CU99" s="85"/>
      <c r="CV99" s="85"/>
      <c r="DE99" s="85"/>
      <c r="DF99" s="85"/>
    </row>
    <row r="100" spans="1:110" ht="144" customHeight="1" x14ac:dyDescent="0.2">
      <c r="A100" s="57"/>
      <c r="B100" s="57"/>
      <c r="C100" s="57"/>
      <c r="D100" s="57"/>
      <c r="E100" s="134" t="s">
        <v>297</v>
      </c>
      <c r="F100" s="136">
        <f>F85</f>
        <v>925</v>
      </c>
      <c r="G100" s="137">
        <f>G101/10</f>
        <v>0</v>
      </c>
      <c r="H100" s="137">
        <f>10-G100</f>
        <v>10</v>
      </c>
      <c r="I100" s="136">
        <f>I85</f>
        <v>0</v>
      </c>
      <c r="J100" s="57"/>
      <c r="S100" s="85"/>
      <c r="T100" s="85"/>
      <c r="AC100" s="85"/>
      <c r="AD100" s="85"/>
      <c r="AM100" s="85"/>
      <c r="AN100" s="85"/>
      <c r="AW100" s="85"/>
      <c r="AX100" s="85"/>
      <c r="BG100" s="85"/>
      <c r="BH100" s="85"/>
      <c r="BQ100" s="85"/>
      <c r="BR100" s="85"/>
      <c r="CA100" s="85"/>
      <c r="CB100" s="85"/>
      <c r="CK100" s="85"/>
      <c r="CL100" s="85"/>
      <c r="CU100" s="85"/>
      <c r="CV100" s="85"/>
      <c r="DE100" s="85"/>
      <c r="DF100" s="85"/>
    </row>
    <row r="101" spans="1:110" x14ac:dyDescent="0.2">
      <c r="G101" s="135">
        <f>I100*100/F100</f>
        <v>0</v>
      </c>
      <c r="H101" s="135"/>
      <c r="I101" s="59"/>
    </row>
  </sheetData>
  <sheetProtection password="EFA2" sheet="1" objects="1" scenarios="1" sort="0" autoFilter="0" pivotTables="0"/>
  <dataConsolidate function="product"/>
  <mergeCells count="166">
    <mergeCell ref="C2:E2"/>
    <mergeCell ref="C25:E25"/>
    <mergeCell ref="C24:E24"/>
    <mergeCell ref="C22:E22"/>
    <mergeCell ref="C23:E23"/>
    <mergeCell ref="C9:E9"/>
    <mergeCell ref="I6:I7"/>
    <mergeCell ref="B6:F6"/>
    <mergeCell ref="B7:F7"/>
    <mergeCell ref="C4:E4"/>
    <mergeCell ref="C20:E20"/>
    <mergeCell ref="C21:E21"/>
    <mergeCell ref="C11:E11"/>
    <mergeCell ref="C12:E12"/>
    <mergeCell ref="C13:E13"/>
    <mergeCell ref="C14:E14"/>
    <mergeCell ref="C16:E16"/>
    <mergeCell ref="C18:E18"/>
    <mergeCell ref="C19:E19"/>
    <mergeCell ref="D54:E54"/>
    <mergeCell ref="C48:E48"/>
    <mergeCell ref="C49:E49"/>
    <mergeCell ref="C51:E51"/>
    <mergeCell ref="D53:E53"/>
    <mergeCell ref="C52:E52"/>
    <mergeCell ref="C26:E26"/>
    <mergeCell ref="C46:F46"/>
    <mergeCell ref="C47:E47"/>
    <mergeCell ref="C31:E31"/>
    <mergeCell ref="C32:E32"/>
    <mergeCell ref="C33:E33"/>
    <mergeCell ref="C35:E35"/>
    <mergeCell ref="C45:E45"/>
    <mergeCell ref="C30:E30"/>
    <mergeCell ref="C28:E28"/>
    <mergeCell ref="C43:E43"/>
    <mergeCell ref="C42:E42"/>
    <mergeCell ref="C41:E41"/>
    <mergeCell ref="C27:E27"/>
    <mergeCell ref="C37:E37"/>
    <mergeCell ref="C39:E39"/>
    <mergeCell ref="C40:E40"/>
    <mergeCell ref="K71:T71"/>
    <mergeCell ref="C60:E60"/>
    <mergeCell ref="C68:E68"/>
    <mergeCell ref="C70:G70"/>
    <mergeCell ref="B71:C71"/>
    <mergeCell ref="T58:T60"/>
    <mergeCell ref="K58:K60"/>
    <mergeCell ref="L58:L60"/>
    <mergeCell ref="M58:M60"/>
    <mergeCell ref="N58:N60"/>
    <mergeCell ref="C62:E62"/>
    <mergeCell ref="C63:E63"/>
    <mergeCell ref="C64:E64"/>
    <mergeCell ref="C65:E65"/>
    <mergeCell ref="D55:E55"/>
    <mergeCell ref="D56:E56"/>
    <mergeCell ref="D57:E57"/>
    <mergeCell ref="D58:E58"/>
    <mergeCell ref="I58:I60"/>
    <mergeCell ref="C59:F59"/>
    <mergeCell ref="Z58:Z60"/>
    <mergeCell ref="AA58:AA60"/>
    <mergeCell ref="AB58:AB60"/>
    <mergeCell ref="O58:O60"/>
    <mergeCell ref="P58:P60"/>
    <mergeCell ref="Q58:Q60"/>
    <mergeCell ref="R58:R60"/>
    <mergeCell ref="S58:S60"/>
    <mergeCell ref="AC58:AC60"/>
    <mergeCell ref="AD58:AD60"/>
    <mergeCell ref="U58:U60"/>
    <mergeCell ref="V58:V60"/>
    <mergeCell ref="W58:W60"/>
    <mergeCell ref="X58:X60"/>
    <mergeCell ref="Y58:Y60"/>
    <mergeCell ref="AJ58:AJ60"/>
    <mergeCell ref="AK58:AK60"/>
    <mergeCell ref="AL58:AL60"/>
    <mergeCell ref="AM58:AM60"/>
    <mergeCell ref="AN58:AN60"/>
    <mergeCell ref="AE58:AE60"/>
    <mergeCell ref="AF58:AF60"/>
    <mergeCell ref="AG58:AG60"/>
    <mergeCell ref="AH58:AH60"/>
    <mergeCell ref="AI58:AI60"/>
    <mergeCell ref="AT58:AT60"/>
    <mergeCell ref="AU58:AU60"/>
    <mergeCell ref="AV58:AV60"/>
    <mergeCell ref="AW58:AW60"/>
    <mergeCell ref="AX58:AX60"/>
    <mergeCell ref="AO58:AO60"/>
    <mergeCell ref="AP58:AP60"/>
    <mergeCell ref="AQ58:AQ60"/>
    <mergeCell ref="AR58:AR60"/>
    <mergeCell ref="AS58:AS60"/>
    <mergeCell ref="BD58:BD60"/>
    <mergeCell ref="BE58:BE60"/>
    <mergeCell ref="BF58:BF60"/>
    <mergeCell ref="BG58:BG60"/>
    <mergeCell ref="BH58:BH60"/>
    <mergeCell ref="AY58:AY60"/>
    <mergeCell ref="AZ58:AZ60"/>
    <mergeCell ref="BA58:BA60"/>
    <mergeCell ref="BB58:BB60"/>
    <mergeCell ref="BC58:BC60"/>
    <mergeCell ref="BN58:BN60"/>
    <mergeCell ref="BO58:BO60"/>
    <mergeCell ref="BP58:BP60"/>
    <mergeCell ref="BQ58:BQ60"/>
    <mergeCell ref="BR58:BR60"/>
    <mergeCell ref="BI58:BI60"/>
    <mergeCell ref="BJ58:BJ60"/>
    <mergeCell ref="BK58:BK60"/>
    <mergeCell ref="BL58:BL60"/>
    <mergeCell ref="BM58:BM60"/>
    <mergeCell ref="BX58:BX60"/>
    <mergeCell ref="BY58:BY60"/>
    <mergeCell ref="BZ58:BZ60"/>
    <mergeCell ref="CA58:CA60"/>
    <mergeCell ref="CB58:CB60"/>
    <mergeCell ref="BS58:BS60"/>
    <mergeCell ref="BT58:BT60"/>
    <mergeCell ref="BU58:BU60"/>
    <mergeCell ref="BV58:BV60"/>
    <mergeCell ref="BW58:BW60"/>
    <mergeCell ref="CH58:CH60"/>
    <mergeCell ref="CI58:CI60"/>
    <mergeCell ref="CJ58:CJ60"/>
    <mergeCell ref="CK58:CK60"/>
    <mergeCell ref="CL58:CL60"/>
    <mergeCell ref="CC58:CC60"/>
    <mergeCell ref="CD58:CD60"/>
    <mergeCell ref="CE58:CE60"/>
    <mergeCell ref="CF58:CF60"/>
    <mergeCell ref="CG58:CG60"/>
    <mergeCell ref="CR58:CR60"/>
    <mergeCell ref="CS58:CS60"/>
    <mergeCell ref="CT58:CT60"/>
    <mergeCell ref="CU58:CU60"/>
    <mergeCell ref="CV58:CV60"/>
    <mergeCell ref="CM58:CM60"/>
    <mergeCell ref="CN58:CN60"/>
    <mergeCell ref="CO58:CO60"/>
    <mergeCell ref="CP58:CP60"/>
    <mergeCell ref="CQ58:CQ60"/>
    <mergeCell ref="DB58:DB60"/>
    <mergeCell ref="DC58:DC60"/>
    <mergeCell ref="DD58:DD60"/>
    <mergeCell ref="DE58:DE60"/>
    <mergeCell ref="DF58:DF60"/>
    <mergeCell ref="CW58:CW60"/>
    <mergeCell ref="CX58:CX60"/>
    <mergeCell ref="CY58:CY60"/>
    <mergeCell ref="CZ58:CZ60"/>
    <mergeCell ref="DA58:DA60"/>
    <mergeCell ref="BS71:CB71"/>
    <mergeCell ref="CC71:CL71"/>
    <mergeCell ref="CM71:CV71"/>
    <mergeCell ref="CW71:DF71"/>
    <mergeCell ref="U71:AD71"/>
    <mergeCell ref="AE71:AN71"/>
    <mergeCell ref="AO71:AX71"/>
    <mergeCell ref="AY71:BH71"/>
    <mergeCell ref="BI71:BR71"/>
  </mergeCells>
  <conditionalFormatting sqref="B82:B84">
    <cfRule type="containsText" dxfId="227" priority="108" operator="containsText" text="GOLD">
      <formula>NOT(ISERROR(SEARCH("GOLD",B82)))</formula>
    </cfRule>
    <cfRule type="containsText" dxfId="226" priority="109" operator="containsText" text="SILVER">
      <formula>NOT(ISERROR(SEARCH("SILVER",B82)))</formula>
    </cfRule>
    <cfRule type="containsText" dxfId="225" priority="110" operator="containsText" text="CERTIFIED">
      <formula>NOT(ISERROR(SEARCH("CERTIFIED",B82)))</formula>
    </cfRule>
  </conditionalFormatting>
  <conditionalFormatting sqref="B82:B84">
    <cfRule type="containsText" dxfId="224" priority="102" operator="containsText" text="NOT CERTIFIED">
      <formula>NOT(ISERROR(SEARCH("NOT CERTIFIED",B82)))</formula>
    </cfRule>
    <cfRule type="expression" dxfId="223" priority="103">
      <formula>$F$68=0</formula>
    </cfRule>
    <cfRule type="containsText" dxfId="222" priority="106" operator="containsText" text="FALSE">
      <formula>NOT(ISERROR(SEARCH("FALSE",B82)))</formula>
    </cfRule>
    <cfRule type="containsText" dxfId="221" priority="107" operator="containsText" text="PLATINUM">
      <formula>NOT(ISERROR(SEARCH("PLATINUM",B82)))</formula>
    </cfRule>
  </conditionalFormatting>
  <conditionalFormatting sqref="B81">
    <cfRule type="containsText" dxfId="220" priority="104" operator="containsText" text="FALSE">
      <formula>NOT(ISERROR(SEARCH("FALSE",B81)))</formula>
    </cfRule>
    <cfRule type="containsText" dxfId="219" priority="105" operator="containsText" text="SORRY!">
      <formula>NOT(ISERROR(SEARCH("SORRY!",B81)))</formula>
    </cfRule>
  </conditionalFormatting>
  <conditionalFormatting sqref="K1:DF1048576">
    <cfRule type="expression" dxfId="218" priority="1">
      <formula>$I$1="Select here"</formula>
    </cfRule>
  </conditionalFormatting>
  <conditionalFormatting sqref="K1:K1048576 L4:DF4">
    <cfRule type="expression" dxfId="217" priority="101">
      <formula>$I$1&lt;1</formula>
    </cfRule>
  </conditionalFormatting>
  <conditionalFormatting sqref="L1:L1048576">
    <cfRule type="expression" dxfId="216" priority="100">
      <formula>$I$1&lt;2</formula>
    </cfRule>
  </conditionalFormatting>
  <conditionalFormatting sqref="M1:M1048576">
    <cfRule type="expression" dxfId="215" priority="99">
      <formula>$I$1&lt;3</formula>
    </cfRule>
  </conditionalFormatting>
  <conditionalFormatting sqref="N1:N1048576">
    <cfRule type="expression" dxfId="214" priority="98">
      <formula>$I$1&lt;4</formula>
    </cfRule>
  </conditionalFormatting>
  <conditionalFormatting sqref="O1:O1048576">
    <cfRule type="expression" dxfId="213" priority="97">
      <formula>$I$1&lt;5</formula>
    </cfRule>
  </conditionalFormatting>
  <conditionalFormatting sqref="P1:P1048576">
    <cfRule type="expression" dxfId="212" priority="96">
      <formula>$I$1&lt;6</formula>
    </cfRule>
  </conditionalFormatting>
  <conditionalFormatting sqref="Q1:Q1048576">
    <cfRule type="expression" dxfId="211" priority="95">
      <formula>$I$1&lt;7</formula>
    </cfRule>
  </conditionalFormatting>
  <conditionalFormatting sqref="R1:R1048576">
    <cfRule type="expression" dxfId="210" priority="94">
      <formula>$I$1&lt;8</formula>
    </cfRule>
  </conditionalFormatting>
  <conditionalFormatting sqref="S1:S1048576">
    <cfRule type="expression" dxfId="209" priority="93">
      <formula>$I$1&lt;9</formula>
    </cfRule>
  </conditionalFormatting>
  <conditionalFormatting sqref="T1:T1048576">
    <cfRule type="expression" dxfId="208" priority="92">
      <formula>$I$1&lt;10</formula>
    </cfRule>
  </conditionalFormatting>
  <conditionalFormatting sqref="U1:U1048576">
    <cfRule type="expression" dxfId="207" priority="91">
      <formula>$I$1&lt;11</formula>
    </cfRule>
  </conditionalFormatting>
  <conditionalFormatting sqref="V1:V1048576">
    <cfRule type="expression" dxfId="206" priority="90">
      <formula>$I$1&lt;12</formula>
    </cfRule>
  </conditionalFormatting>
  <conditionalFormatting sqref="W1:W1048576">
    <cfRule type="expression" dxfId="205" priority="89">
      <formula>$I$1&lt;13</formula>
    </cfRule>
  </conditionalFormatting>
  <conditionalFormatting sqref="X1:X1048576">
    <cfRule type="expression" dxfId="204" priority="88">
      <formula>$I$1&lt;14</formula>
    </cfRule>
  </conditionalFormatting>
  <conditionalFormatting sqref="Y1:Y1048576">
    <cfRule type="expression" dxfId="203" priority="87">
      <formula>$I$1&lt;15</formula>
    </cfRule>
  </conditionalFormatting>
  <conditionalFormatting sqref="Z1:Z1048576">
    <cfRule type="expression" dxfId="202" priority="86">
      <formula>$I$1&lt;16</formula>
    </cfRule>
  </conditionalFormatting>
  <conditionalFormatting sqref="AA1:AA1048576">
    <cfRule type="expression" dxfId="201" priority="85">
      <formula>$I$1&lt;17</formula>
    </cfRule>
  </conditionalFormatting>
  <conditionalFormatting sqref="AB1:AB1048576">
    <cfRule type="expression" dxfId="200" priority="84">
      <formula>$I$1&lt;18</formula>
    </cfRule>
  </conditionalFormatting>
  <conditionalFormatting sqref="AC1:AC1048576">
    <cfRule type="expression" dxfId="199" priority="83">
      <formula>$I$1&lt;19</formula>
    </cfRule>
  </conditionalFormatting>
  <conditionalFormatting sqref="AD1:AD1048576">
    <cfRule type="expression" dxfId="198" priority="82">
      <formula>$I$1&lt;20</formula>
    </cfRule>
  </conditionalFormatting>
  <conditionalFormatting sqref="AE1:AE1048576">
    <cfRule type="expression" dxfId="197" priority="81">
      <formula>$I$1&lt;21</formula>
    </cfRule>
  </conditionalFormatting>
  <conditionalFormatting sqref="AF1:AF1048576">
    <cfRule type="expression" dxfId="196" priority="80">
      <formula>$I$1&lt;22</formula>
    </cfRule>
  </conditionalFormatting>
  <conditionalFormatting sqref="AG1:AG1048576">
    <cfRule type="expression" dxfId="195" priority="79">
      <formula>$I$1&lt;23</formula>
    </cfRule>
  </conditionalFormatting>
  <conditionalFormatting sqref="AH1:AH1048576">
    <cfRule type="expression" dxfId="194" priority="78">
      <formula>$I$1&lt;24</formula>
    </cfRule>
  </conditionalFormatting>
  <conditionalFormatting sqref="AI1:AI1048576">
    <cfRule type="expression" dxfId="193" priority="77">
      <formula>$I$1&lt;25</formula>
    </cfRule>
  </conditionalFormatting>
  <conditionalFormatting sqref="AJ1:AJ1048576">
    <cfRule type="expression" dxfId="192" priority="76">
      <formula>$I$1&lt;26</formula>
    </cfRule>
  </conditionalFormatting>
  <conditionalFormatting sqref="AK1:AK1048576">
    <cfRule type="expression" dxfId="191" priority="75">
      <formula>$I$1&lt;27</formula>
    </cfRule>
  </conditionalFormatting>
  <conditionalFormatting sqref="AL1:AL1048576">
    <cfRule type="expression" dxfId="190" priority="74">
      <formula>$I$1&lt;28</formula>
    </cfRule>
  </conditionalFormatting>
  <conditionalFormatting sqref="AM1:AM1048576">
    <cfRule type="expression" dxfId="189" priority="73">
      <formula>$I$1&lt;29</formula>
    </cfRule>
  </conditionalFormatting>
  <conditionalFormatting sqref="AN1:AN1048576">
    <cfRule type="expression" dxfId="188" priority="72">
      <formula>$I$1&lt;30</formula>
    </cfRule>
  </conditionalFormatting>
  <conditionalFormatting sqref="AO1:AO1048576">
    <cfRule type="expression" dxfId="187" priority="71">
      <formula>$I$1&lt;31</formula>
    </cfRule>
  </conditionalFormatting>
  <conditionalFormatting sqref="AP1:AP1048576">
    <cfRule type="expression" dxfId="186" priority="70">
      <formula>$I$1&lt;32</formula>
    </cfRule>
  </conditionalFormatting>
  <conditionalFormatting sqref="AQ1:AQ1048576">
    <cfRule type="expression" dxfId="185" priority="69">
      <formula>$I$1&lt;33</formula>
    </cfRule>
  </conditionalFormatting>
  <conditionalFormatting sqref="AR1:AR1048576">
    <cfRule type="expression" dxfId="184" priority="68">
      <formula>$I$1&lt;34</formula>
    </cfRule>
  </conditionalFormatting>
  <conditionalFormatting sqref="AS1:AS1048576">
    <cfRule type="expression" dxfId="183" priority="67">
      <formula>$I$1&lt;35</formula>
    </cfRule>
  </conditionalFormatting>
  <conditionalFormatting sqref="AT1:AT1048576">
    <cfRule type="expression" dxfId="182" priority="66">
      <formula>$I$1&lt;36</formula>
    </cfRule>
  </conditionalFormatting>
  <conditionalFormatting sqref="AU1:AU1048576">
    <cfRule type="expression" dxfId="181" priority="65">
      <formula>$I$1&lt;37</formula>
    </cfRule>
  </conditionalFormatting>
  <conditionalFormatting sqref="AV1:AV1048576">
    <cfRule type="expression" dxfId="180" priority="64">
      <formula>$I$1&lt;38</formula>
    </cfRule>
  </conditionalFormatting>
  <conditionalFormatting sqref="AW1:AW1048576">
    <cfRule type="expression" dxfId="179" priority="63">
      <formula>$I$1&lt;39</formula>
    </cfRule>
  </conditionalFormatting>
  <conditionalFormatting sqref="AX1:AX1048576">
    <cfRule type="expression" dxfId="178" priority="62">
      <formula>$I$1&lt;40</formula>
    </cfRule>
  </conditionalFormatting>
  <conditionalFormatting sqref="AY1:AY1048576">
    <cfRule type="expression" dxfId="177" priority="61">
      <formula>$I$1&lt;41</formula>
    </cfRule>
  </conditionalFormatting>
  <conditionalFormatting sqref="AZ1:AZ1048576">
    <cfRule type="expression" dxfId="176" priority="60">
      <formula>$I$1&lt;42</formula>
    </cfRule>
  </conditionalFormatting>
  <conditionalFormatting sqref="BA1:BA1048576">
    <cfRule type="expression" dxfId="175" priority="59">
      <formula>$I$1&lt;43</formula>
    </cfRule>
  </conditionalFormatting>
  <conditionalFormatting sqref="BB1:BB1048576">
    <cfRule type="expression" dxfId="174" priority="58">
      <formula>$I$1&lt;44</formula>
    </cfRule>
  </conditionalFormatting>
  <conditionalFormatting sqref="BC1:BC1048576">
    <cfRule type="expression" dxfId="173" priority="57">
      <formula>$I$1&lt;45</formula>
    </cfRule>
  </conditionalFormatting>
  <conditionalFormatting sqref="BD1:BD1048576">
    <cfRule type="expression" dxfId="172" priority="56">
      <formula>$I$1&lt;46</formula>
    </cfRule>
  </conditionalFormatting>
  <conditionalFormatting sqref="BE1:BE1048576">
    <cfRule type="expression" dxfId="171" priority="55">
      <formula>$I$1&lt;47</formula>
    </cfRule>
  </conditionalFormatting>
  <conditionalFormatting sqref="BF1:BF1048576">
    <cfRule type="expression" dxfId="170" priority="54">
      <formula>$I$1&lt;48</formula>
    </cfRule>
  </conditionalFormatting>
  <conditionalFormatting sqref="BG1:BG1048576">
    <cfRule type="expression" dxfId="169" priority="53">
      <formula>$I$1&lt;49</formula>
    </cfRule>
  </conditionalFormatting>
  <conditionalFormatting sqref="BH1:BH1048576">
    <cfRule type="expression" dxfId="168" priority="52">
      <formula>$I$1&lt;50</formula>
    </cfRule>
  </conditionalFormatting>
  <conditionalFormatting sqref="BI1:BI1048576">
    <cfRule type="expression" dxfId="167" priority="51">
      <formula>$I$1&lt;51</formula>
    </cfRule>
  </conditionalFormatting>
  <conditionalFormatting sqref="BJ1:BJ1048576">
    <cfRule type="expression" dxfId="166" priority="50">
      <formula>$I$1&lt;52</formula>
    </cfRule>
  </conditionalFormatting>
  <conditionalFormatting sqref="BK1:BK1048576">
    <cfRule type="expression" dxfId="165" priority="49">
      <formula>$I$1&lt;53</formula>
    </cfRule>
  </conditionalFormatting>
  <conditionalFormatting sqref="BL1:BL1048576">
    <cfRule type="expression" dxfId="164" priority="48">
      <formula>$I$1&lt;54</formula>
    </cfRule>
  </conditionalFormatting>
  <conditionalFormatting sqref="BM1:BM1048576">
    <cfRule type="expression" dxfId="163" priority="47">
      <formula>$I$1&lt;55</formula>
    </cfRule>
  </conditionalFormatting>
  <conditionalFormatting sqref="BN1:BN1048576">
    <cfRule type="expression" dxfId="162" priority="46">
      <formula>$I$1&lt;56</formula>
    </cfRule>
  </conditionalFormatting>
  <conditionalFormatting sqref="BO1:BO1048576">
    <cfRule type="expression" dxfId="161" priority="45">
      <formula>$I$1&lt;57</formula>
    </cfRule>
  </conditionalFormatting>
  <conditionalFormatting sqref="BP1:BP1048576">
    <cfRule type="expression" dxfId="160" priority="44">
      <formula>$I$1&lt;58</formula>
    </cfRule>
  </conditionalFormatting>
  <conditionalFormatting sqref="BQ1:BQ1048576">
    <cfRule type="expression" dxfId="159" priority="43">
      <formula>$I$1&lt;59</formula>
    </cfRule>
  </conditionalFormatting>
  <conditionalFormatting sqref="BR1:BR1048576">
    <cfRule type="expression" dxfId="158" priority="42">
      <formula>$I$1&lt;60</formula>
    </cfRule>
  </conditionalFormatting>
  <conditionalFormatting sqref="BS1:BS1048576">
    <cfRule type="expression" dxfId="157" priority="41">
      <formula>$I$1&lt;61</formula>
    </cfRule>
  </conditionalFormatting>
  <conditionalFormatting sqref="BT1:BT1048576">
    <cfRule type="expression" dxfId="156" priority="40">
      <formula>$I$1&lt;62</formula>
    </cfRule>
  </conditionalFormatting>
  <conditionalFormatting sqref="BU1:BU1048576">
    <cfRule type="expression" dxfId="155" priority="39">
      <formula>$I$1&lt;63</formula>
    </cfRule>
  </conditionalFormatting>
  <conditionalFormatting sqref="BV1:BV1048576">
    <cfRule type="expression" dxfId="154" priority="38">
      <formula>$I$1&lt;64</formula>
    </cfRule>
  </conditionalFormatting>
  <conditionalFormatting sqref="BW1:BW1048576">
    <cfRule type="expression" dxfId="153" priority="37">
      <formula>$I$1&lt;65</formula>
    </cfRule>
  </conditionalFormatting>
  <conditionalFormatting sqref="BX1:BX1048576">
    <cfRule type="expression" dxfId="152" priority="36">
      <formula>$I$1&lt;66</formula>
    </cfRule>
  </conditionalFormatting>
  <conditionalFormatting sqref="BY1:BY1048576">
    <cfRule type="expression" dxfId="151" priority="35">
      <formula>$I$1&lt;67</formula>
    </cfRule>
  </conditionalFormatting>
  <conditionalFormatting sqref="BZ1:BZ1048576">
    <cfRule type="expression" dxfId="150" priority="34">
      <formula>$I$1&lt;68</formula>
    </cfRule>
  </conditionalFormatting>
  <conditionalFormatting sqref="CA1:CA1048576">
    <cfRule type="expression" dxfId="149" priority="33">
      <formula>$I$1&lt;69</formula>
    </cfRule>
  </conditionalFormatting>
  <conditionalFormatting sqref="CB1:CB1048576">
    <cfRule type="expression" dxfId="148" priority="32">
      <formula>$I$1&lt;70</formula>
    </cfRule>
  </conditionalFormatting>
  <conditionalFormatting sqref="CC1:CC1048576">
    <cfRule type="expression" dxfId="147" priority="31">
      <formula>$I$1&lt;71</formula>
    </cfRule>
  </conditionalFormatting>
  <conditionalFormatting sqref="CD1:CD1048576">
    <cfRule type="expression" dxfId="146" priority="30">
      <formula>$I$1&lt;72</formula>
    </cfRule>
  </conditionalFormatting>
  <conditionalFormatting sqref="CE1:CE1048576">
    <cfRule type="expression" dxfId="145" priority="29">
      <formula>$I$1&lt;73</formula>
    </cfRule>
  </conditionalFormatting>
  <conditionalFormatting sqref="CF1:CF1048576">
    <cfRule type="expression" dxfId="144" priority="28">
      <formula>$I$1&lt;74</formula>
    </cfRule>
  </conditionalFormatting>
  <conditionalFormatting sqref="CG1:CG1048576">
    <cfRule type="expression" dxfId="143" priority="27">
      <formula>$I$1&lt;75</formula>
    </cfRule>
  </conditionalFormatting>
  <conditionalFormatting sqref="CH1:CH1048576">
    <cfRule type="expression" dxfId="142" priority="26">
      <formula>$I$1&lt;76</formula>
    </cfRule>
  </conditionalFormatting>
  <conditionalFormatting sqref="CI1:CI1048576">
    <cfRule type="expression" dxfId="141" priority="25">
      <formula>$I$1&lt;77</formula>
    </cfRule>
  </conditionalFormatting>
  <conditionalFormatting sqref="CJ1:CJ1048576">
    <cfRule type="expression" dxfId="140" priority="24">
      <formula>$I$1&lt;78</formula>
    </cfRule>
  </conditionalFormatting>
  <conditionalFormatting sqref="CK1:CK1048576">
    <cfRule type="expression" dxfId="139" priority="23">
      <formula>$I$1&lt;79</formula>
    </cfRule>
  </conditionalFormatting>
  <conditionalFormatting sqref="CL1:CL1048576">
    <cfRule type="expression" dxfId="138" priority="22">
      <formula>$I$1&lt;80</formula>
    </cfRule>
  </conditionalFormatting>
  <conditionalFormatting sqref="CM1:CM1048576">
    <cfRule type="expression" dxfId="137" priority="21">
      <formula>$I$1&lt;81</formula>
    </cfRule>
  </conditionalFormatting>
  <conditionalFormatting sqref="CN1:CN1048576">
    <cfRule type="expression" dxfId="136" priority="20">
      <formula>$I$1&lt;82</formula>
    </cfRule>
  </conditionalFormatting>
  <conditionalFormatting sqref="CO1:CO1048576">
    <cfRule type="expression" dxfId="135" priority="19">
      <formula>$I$1&lt;83</formula>
    </cfRule>
  </conditionalFormatting>
  <conditionalFormatting sqref="CP1:CP1048576">
    <cfRule type="expression" dxfId="134" priority="18">
      <formula>$I$1&lt;84</formula>
    </cfRule>
  </conditionalFormatting>
  <conditionalFormatting sqref="CQ1:CQ1048576">
    <cfRule type="expression" dxfId="133" priority="17">
      <formula>$I$1&lt;85</formula>
    </cfRule>
  </conditionalFormatting>
  <conditionalFormatting sqref="CR1:CR1048576">
    <cfRule type="expression" dxfId="132" priority="16">
      <formula>$I$1&lt;86</formula>
    </cfRule>
  </conditionalFormatting>
  <conditionalFormatting sqref="CS1:CS1048576">
    <cfRule type="expression" dxfId="131" priority="15">
      <formula>$I$1&lt;87</formula>
    </cfRule>
  </conditionalFormatting>
  <conditionalFormatting sqref="CT1:CT1048576">
    <cfRule type="expression" dxfId="130" priority="14">
      <formula>$I$1&lt;88</formula>
    </cfRule>
  </conditionalFormatting>
  <conditionalFormatting sqref="CU1:CU1048576">
    <cfRule type="expression" dxfId="129" priority="13">
      <formula>$I$1&lt;89</formula>
    </cfRule>
  </conditionalFormatting>
  <conditionalFormatting sqref="CV1:CV1048576">
    <cfRule type="expression" dxfId="128" priority="12">
      <formula>$I$1&lt;90</formula>
    </cfRule>
  </conditionalFormatting>
  <conditionalFormatting sqref="CW1:CW1048576">
    <cfRule type="expression" dxfId="127" priority="11">
      <formula>$I$1&lt;91</formula>
    </cfRule>
  </conditionalFormatting>
  <conditionalFormatting sqref="CX1:CX1048576">
    <cfRule type="expression" dxfId="126" priority="10">
      <formula>$I$1&lt;92</formula>
    </cfRule>
  </conditionalFormatting>
  <conditionalFormatting sqref="CY1:CY1048576">
    <cfRule type="expression" dxfId="125" priority="9">
      <formula>$I$1&lt;93</formula>
    </cfRule>
  </conditionalFormatting>
  <conditionalFormatting sqref="CZ1:CZ1048576">
    <cfRule type="expression" dxfId="124" priority="8">
      <formula>$I$1&lt;94</formula>
    </cfRule>
  </conditionalFormatting>
  <conditionalFormatting sqref="DA1:DA1048576">
    <cfRule type="expression" dxfId="123" priority="7">
      <formula>$I$1&lt;95</formula>
    </cfRule>
  </conditionalFormatting>
  <conditionalFormatting sqref="DB1:DB1048576">
    <cfRule type="expression" dxfId="122" priority="6">
      <formula>$I$1&lt;96</formula>
    </cfRule>
  </conditionalFormatting>
  <conditionalFormatting sqref="DC1:DC1048576">
    <cfRule type="expression" dxfId="121" priority="5">
      <formula>$I$1&lt;97</formula>
    </cfRule>
  </conditionalFormatting>
  <conditionalFormatting sqref="DD1:DD1048576">
    <cfRule type="expression" dxfId="120" priority="4">
      <formula>$I$1&lt;98</formula>
    </cfRule>
  </conditionalFormatting>
  <conditionalFormatting sqref="DE1:DE1048576">
    <cfRule type="expression" dxfId="119" priority="3">
      <formula>$I$1&lt;99</formula>
    </cfRule>
  </conditionalFormatting>
  <conditionalFormatting sqref="DF1:DF1048576">
    <cfRule type="expression" dxfId="118" priority="2">
      <formula>$I$1&lt;100</formula>
    </cfRule>
  </conditionalFormatting>
  <dataValidations count="11">
    <dataValidation type="list" allowBlank="1" showInputMessage="1" showErrorMessage="1" sqref="I22 K20:DF20">
      <formula1>$F$19:$F$22</formula1>
    </dataValidation>
    <dataValidation type="list" allowBlank="1" showInputMessage="1" showErrorMessage="1" sqref="K27:DF27">
      <formula1>$F$27:$F$28</formula1>
    </dataValidation>
    <dataValidation type="list" allowBlank="1" showInputMessage="1" showErrorMessage="1" sqref="I42">
      <formula1>$F$42:$F$43</formula1>
    </dataValidation>
    <dataValidation type="list" allowBlank="1" showInputMessage="1" showErrorMessage="1" sqref="K48:DF48">
      <formula1>$F$47:$F$49</formula1>
    </dataValidation>
    <dataValidation type="list" allowBlank="1" showInputMessage="1" showErrorMessage="1" sqref="I6:I7">
      <formula1>$H$6:$H$7</formula1>
    </dataValidation>
    <dataValidation type="list" allowBlank="1" showInputMessage="1" showErrorMessage="1" sqref="K24:DF24">
      <formula1>$F$24:$F$25</formula1>
    </dataValidation>
    <dataValidation type="list" allowBlank="1" showInputMessage="1" showErrorMessage="1" sqref="K12:DF12">
      <formula1>$F$11:$F$14</formula1>
    </dataValidation>
    <dataValidation type="list" allowBlank="1" showInputMessage="1" showErrorMessage="1" sqref="I32">
      <formula1>$F$32:$F$33</formula1>
    </dataValidation>
    <dataValidation type="list" allowBlank="1" showInputMessage="1" showErrorMessage="1" sqref="I39">
      <formula1>$F$39:$F$40</formula1>
    </dataValidation>
    <dataValidation type="list" allowBlank="1" showInputMessage="1" showErrorMessage="1" sqref="F54:F57">
      <formula1>$H$54:$H$56</formula1>
    </dataValidation>
    <dataValidation type="list" allowBlank="1" showInputMessage="1" showErrorMessage="1" sqref="K64:DF64">
      <formula1>$F$63:$F$66</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owBreaks count="1" manualBreakCount="1">
    <brk id="67" max="16383" man="1"/>
  </rowBreaks>
  <ignoredErrors>
    <ignoredError sqref="F85 I85" emptyCellReference="1"/>
    <ignoredError sqref="G90" formula="1"/>
    <ignoredError sqref="F69" evalError="1"/>
  </ignoredError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dimension ref="A1:N120"/>
  <sheetViews>
    <sheetView zoomScale="50" zoomScaleNormal="50" zoomScalePageLayoutView="50" workbookViewId="0">
      <selection activeCell="I18" sqref="I18"/>
    </sheetView>
  </sheetViews>
  <sheetFormatPr baseColWidth="10" defaultColWidth="10.83203125" defaultRowHeight="16" x14ac:dyDescent="0.2"/>
  <cols>
    <col min="1" max="1" width="3.1640625" style="59" customWidth="1"/>
    <col min="2" max="2" width="9.1640625" style="76" customWidth="1"/>
    <col min="3" max="3" width="31.5" style="59" customWidth="1"/>
    <col min="4" max="4" width="7.83203125" style="59" customWidth="1"/>
    <col min="5" max="5" width="78.6640625" style="59" customWidth="1"/>
    <col min="6" max="6" width="12.6640625" style="59" customWidth="1"/>
    <col min="7" max="7" width="0.1640625" style="59" customWidth="1"/>
    <col min="8" max="8" width="1.6640625" style="145" customWidth="1"/>
    <col min="9" max="9" width="13.6640625" style="59" customWidth="1"/>
    <col min="10" max="10" width="3.1640625" style="59" customWidth="1"/>
    <col min="11" max="11" width="203.33203125" style="59" customWidth="1"/>
    <col min="12" max="12" width="0.83203125" style="59" customWidth="1"/>
    <col min="13" max="16384" width="10.83203125" style="59"/>
  </cols>
  <sheetData>
    <row r="1" spans="1:14" ht="6.75" customHeight="1" x14ac:dyDescent="0.2">
      <c r="A1" s="57"/>
      <c r="B1" s="58"/>
      <c r="C1" s="57"/>
      <c r="D1" s="57"/>
      <c r="E1" s="57"/>
      <c r="F1" s="57"/>
      <c r="G1" s="57"/>
      <c r="H1" s="144"/>
      <c r="I1" s="57"/>
      <c r="J1" s="57"/>
    </row>
    <row r="2" spans="1:14" ht="48.75" customHeight="1" x14ac:dyDescent="0.2">
      <c r="A2" s="57"/>
      <c r="B2" s="524"/>
      <c r="C2" s="706" t="s">
        <v>726</v>
      </c>
      <c r="D2" s="706"/>
      <c r="E2" s="706"/>
      <c r="F2" s="524"/>
      <c r="G2" s="57"/>
      <c r="H2" s="144"/>
      <c r="I2" s="57"/>
      <c r="J2" s="57"/>
    </row>
    <row r="3" spans="1:14" ht="15" customHeight="1" x14ac:dyDescent="0.2">
      <c r="A3" s="57"/>
      <c r="B3" s="58"/>
      <c r="C3" s="57"/>
      <c r="D3" s="57"/>
      <c r="E3" s="57"/>
      <c r="F3" s="57"/>
      <c r="G3" s="57"/>
      <c r="H3" s="144"/>
      <c r="I3" s="57"/>
      <c r="J3" s="57"/>
    </row>
    <row r="4" spans="1:14" ht="27" customHeight="1" x14ac:dyDescent="0.2">
      <c r="A4" s="57"/>
      <c r="B4" s="403" t="s">
        <v>117</v>
      </c>
      <c r="C4" s="681" t="s">
        <v>731</v>
      </c>
      <c r="D4" s="681"/>
      <c r="E4" s="681"/>
      <c r="F4" s="404"/>
      <c r="G4" s="245"/>
      <c r="H4" s="214"/>
      <c r="I4" s="60"/>
      <c r="J4" s="182"/>
    </row>
    <row r="5" spans="1:14" ht="11.25" customHeight="1" x14ac:dyDescent="0.2">
      <c r="A5" s="57"/>
      <c r="B5" s="58"/>
      <c r="C5" s="57"/>
      <c r="D5" s="57"/>
      <c r="E5" s="78"/>
      <c r="F5" s="57"/>
      <c r="G5" s="57"/>
      <c r="H5" s="144"/>
      <c r="I5" s="60"/>
      <c r="J5" s="60"/>
    </row>
    <row r="6" spans="1:14" ht="27" customHeight="1" x14ac:dyDescent="0.25">
      <c r="A6" s="378"/>
      <c r="B6" s="493" t="str">
        <f>Weighting!C64</f>
        <v>SL 1.0</v>
      </c>
      <c r="C6" s="685" t="s">
        <v>391</v>
      </c>
      <c r="D6" s="685"/>
      <c r="E6" s="685"/>
      <c r="F6" s="496"/>
      <c r="G6" s="57"/>
      <c r="H6" s="144"/>
      <c r="I6" s="495" t="s">
        <v>259</v>
      </c>
      <c r="J6" s="60"/>
      <c r="M6" s="62"/>
    </row>
    <row r="7" spans="1:14" ht="4.5" customHeight="1" x14ac:dyDescent="0.25">
      <c r="A7" s="57"/>
      <c r="B7" s="487"/>
      <c r="C7" s="389"/>
      <c r="D7" s="389"/>
      <c r="E7" s="389"/>
      <c r="F7" s="488"/>
      <c r="G7" s="57"/>
      <c r="H7" s="144"/>
      <c r="I7" s="63"/>
      <c r="J7" s="60"/>
      <c r="M7" s="62"/>
    </row>
    <row r="8" spans="1:14" ht="27" customHeight="1" x14ac:dyDescent="0.2">
      <c r="A8" s="57"/>
      <c r="B8" s="493" t="str">
        <f>Weighting!C65</f>
        <v>SL 1.1</v>
      </c>
      <c r="C8" s="685" t="s">
        <v>716</v>
      </c>
      <c r="D8" s="685"/>
      <c r="E8" s="685"/>
      <c r="F8" s="494" t="s">
        <v>246</v>
      </c>
      <c r="G8" s="57"/>
      <c r="H8" s="214">
        <f>H11*G102</f>
        <v>0</v>
      </c>
      <c r="I8" s="60"/>
      <c r="J8" s="60"/>
    </row>
    <row r="9" spans="1:14" ht="34" customHeight="1" x14ac:dyDescent="0.25">
      <c r="A9" s="57"/>
      <c r="B9" s="391"/>
      <c r="C9" s="692" t="s">
        <v>6</v>
      </c>
      <c r="D9" s="692"/>
      <c r="E9" s="692"/>
      <c r="F9" s="431">
        <v>20</v>
      </c>
      <c r="G9" s="57"/>
      <c r="H9" s="89"/>
      <c r="I9" s="243"/>
      <c r="J9" s="181"/>
      <c r="N9" s="64"/>
    </row>
    <row r="10" spans="1:14" ht="34" customHeight="1" x14ac:dyDescent="0.25">
      <c r="A10" s="57"/>
      <c r="B10" s="391"/>
      <c r="C10" s="690" t="s">
        <v>7</v>
      </c>
      <c r="D10" s="690"/>
      <c r="E10" s="690"/>
      <c r="F10" s="432">
        <v>15</v>
      </c>
      <c r="G10" s="57"/>
      <c r="H10" s="89"/>
      <c r="I10" s="243"/>
      <c r="J10" s="181"/>
      <c r="N10" s="64"/>
    </row>
    <row r="11" spans="1:14" ht="34" customHeight="1" x14ac:dyDescent="0.25">
      <c r="A11" s="57"/>
      <c r="B11" s="391"/>
      <c r="C11" s="690" t="s">
        <v>8</v>
      </c>
      <c r="D11" s="690"/>
      <c r="E11" s="690"/>
      <c r="F11" s="432">
        <v>10</v>
      </c>
      <c r="G11" s="57"/>
      <c r="H11" s="89">
        <f>I11</f>
        <v>0</v>
      </c>
      <c r="I11" s="409">
        <v>0</v>
      </c>
      <c r="J11" s="181"/>
      <c r="N11" s="64"/>
    </row>
    <row r="12" spans="1:14" ht="34" customHeight="1" x14ac:dyDescent="0.25">
      <c r="A12" s="57"/>
      <c r="B12" s="391"/>
      <c r="C12" s="690" t="s">
        <v>9</v>
      </c>
      <c r="D12" s="690"/>
      <c r="E12" s="690"/>
      <c r="F12" s="432">
        <v>5</v>
      </c>
      <c r="G12" s="57"/>
      <c r="H12" s="89"/>
      <c r="I12" s="243"/>
      <c r="J12" s="181"/>
      <c r="N12" s="64"/>
    </row>
    <row r="13" spans="1:14" ht="34" customHeight="1" x14ac:dyDescent="0.2">
      <c r="A13" s="57"/>
      <c r="B13" s="391"/>
      <c r="C13" s="761" t="s">
        <v>10</v>
      </c>
      <c r="D13" s="761"/>
      <c r="E13" s="761"/>
      <c r="F13" s="433">
        <v>0</v>
      </c>
      <c r="G13" s="57"/>
      <c r="H13" s="89"/>
      <c r="I13" s="243"/>
      <c r="J13" s="181"/>
    </row>
    <row r="14" spans="1:14" ht="27" customHeight="1" x14ac:dyDescent="0.2">
      <c r="A14" s="57"/>
      <c r="B14" s="493" t="str">
        <f>Weighting!C66</f>
        <v>SL 1.2</v>
      </c>
      <c r="C14" s="685" t="s">
        <v>715</v>
      </c>
      <c r="D14" s="685"/>
      <c r="E14" s="685"/>
      <c r="F14" s="494" t="s">
        <v>246</v>
      </c>
      <c r="G14" s="57"/>
      <c r="H14" s="214">
        <f>H17*G103</f>
        <v>0</v>
      </c>
      <c r="I14" s="60"/>
      <c r="J14" s="60"/>
    </row>
    <row r="15" spans="1:14" ht="34" customHeight="1" x14ac:dyDescent="0.25">
      <c r="A15" s="57"/>
      <c r="B15" s="391"/>
      <c r="C15" s="692" t="s">
        <v>11</v>
      </c>
      <c r="D15" s="692"/>
      <c r="E15" s="692"/>
      <c r="F15" s="431">
        <v>20</v>
      </c>
      <c r="G15" s="57"/>
      <c r="H15" s="89"/>
      <c r="I15" s="243"/>
      <c r="J15" s="181"/>
      <c r="N15" s="64"/>
    </row>
    <row r="16" spans="1:14" ht="34" customHeight="1" x14ac:dyDescent="0.25">
      <c r="A16" s="57"/>
      <c r="B16" s="391"/>
      <c r="C16" s="690" t="s">
        <v>12</v>
      </c>
      <c r="D16" s="690"/>
      <c r="E16" s="690"/>
      <c r="F16" s="432">
        <v>15</v>
      </c>
      <c r="G16" s="57"/>
      <c r="H16" s="89"/>
      <c r="I16" s="243"/>
      <c r="J16" s="181"/>
      <c r="N16" s="64"/>
    </row>
    <row r="17" spans="1:14" ht="34" customHeight="1" x14ac:dyDescent="0.25">
      <c r="A17" s="57"/>
      <c r="B17" s="391"/>
      <c r="C17" s="690" t="s">
        <v>7</v>
      </c>
      <c r="D17" s="690"/>
      <c r="E17" s="690"/>
      <c r="F17" s="432">
        <v>10</v>
      </c>
      <c r="G17" s="57"/>
      <c r="H17" s="89">
        <f>I17</f>
        <v>0</v>
      </c>
      <c r="I17" s="409">
        <v>0</v>
      </c>
      <c r="J17" s="181"/>
      <c r="N17" s="64"/>
    </row>
    <row r="18" spans="1:14" ht="34" customHeight="1" x14ac:dyDescent="0.25">
      <c r="A18" s="57"/>
      <c r="B18" s="391"/>
      <c r="C18" s="690" t="s">
        <v>13</v>
      </c>
      <c r="D18" s="690"/>
      <c r="E18" s="690"/>
      <c r="F18" s="432">
        <v>5</v>
      </c>
      <c r="G18" s="57"/>
      <c r="H18" s="89"/>
      <c r="I18" s="243"/>
      <c r="J18" s="181"/>
      <c r="N18" s="64"/>
    </row>
    <row r="19" spans="1:14" ht="34" customHeight="1" x14ac:dyDescent="0.2">
      <c r="A19" s="57"/>
      <c r="B19" s="391"/>
      <c r="C19" s="697" t="s">
        <v>14</v>
      </c>
      <c r="D19" s="697"/>
      <c r="E19" s="697"/>
      <c r="F19" s="433">
        <v>0</v>
      </c>
      <c r="G19" s="57"/>
      <c r="H19" s="89"/>
      <c r="I19" s="243"/>
      <c r="J19" s="181"/>
    </row>
    <row r="20" spans="1:14" ht="27.75" customHeight="1" x14ac:dyDescent="0.2">
      <c r="A20" s="57"/>
      <c r="B20" s="493" t="str">
        <f>Weighting!C67</f>
        <v>SL 1.3</v>
      </c>
      <c r="C20" s="685" t="s">
        <v>717</v>
      </c>
      <c r="D20" s="685"/>
      <c r="E20" s="685"/>
      <c r="F20" s="494" t="s">
        <v>246</v>
      </c>
      <c r="G20" s="57"/>
      <c r="H20" s="214">
        <f>H23*G104</f>
        <v>0</v>
      </c>
      <c r="I20" s="60"/>
      <c r="J20" s="60"/>
    </row>
    <row r="21" spans="1:14" ht="34" customHeight="1" x14ac:dyDescent="0.25">
      <c r="A21" s="57"/>
      <c r="B21" s="391"/>
      <c r="C21" s="692" t="s">
        <v>16</v>
      </c>
      <c r="D21" s="692"/>
      <c r="E21" s="692"/>
      <c r="F21" s="431">
        <v>20</v>
      </c>
      <c r="G21" s="57"/>
      <c r="H21" s="89"/>
      <c r="I21" s="243"/>
      <c r="J21" s="181"/>
      <c r="N21" s="64"/>
    </row>
    <row r="22" spans="1:14" ht="34" customHeight="1" x14ac:dyDescent="0.25">
      <c r="A22" s="57"/>
      <c r="B22" s="391"/>
      <c r="C22" s="690" t="s">
        <v>17</v>
      </c>
      <c r="D22" s="690"/>
      <c r="E22" s="690"/>
      <c r="F22" s="432">
        <v>15</v>
      </c>
      <c r="G22" s="57"/>
      <c r="H22" s="89"/>
      <c r="I22" s="243"/>
      <c r="J22" s="181"/>
      <c r="N22" s="64"/>
    </row>
    <row r="23" spans="1:14" ht="34" customHeight="1" x14ac:dyDescent="0.25">
      <c r="A23" s="57"/>
      <c r="B23" s="391"/>
      <c r="C23" s="688" t="s">
        <v>18</v>
      </c>
      <c r="D23" s="688"/>
      <c r="E23" s="688"/>
      <c r="F23" s="432">
        <v>10</v>
      </c>
      <c r="G23" s="57"/>
      <c r="H23" s="89">
        <f>I23</f>
        <v>0</v>
      </c>
      <c r="I23" s="409">
        <v>0</v>
      </c>
      <c r="J23" s="181"/>
      <c r="N23" s="64"/>
    </row>
    <row r="24" spans="1:14" ht="34" customHeight="1" x14ac:dyDescent="0.25">
      <c r="A24" s="57"/>
      <c r="B24" s="391"/>
      <c r="C24" s="688" t="s">
        <v>58</v>
      </c>
      <c r="D24" s="688"/>
      <c r="E24" s="688"/>
      <c r="F24" s="432">
        <v>5</v>
      </c>
      <c r="G24" s="57"/>
      <c r="H24" s="89"/>
      <c r="I24" s="243"/>
      <c r="J24" s="181"/>
      <c r="N24" s="64"/>
    </row>
    <row r="25" spans="1:14" ht="34" customHeight="1" x14ac:dyDescent="0.2">
      <c r="A25" s="57"/>
      <c r="B25" s="391"/>
      <c r="C25" s="697" t="s">
        <v>19</v>
      </c>
      <c r="D25" s="697"/>
      <c r="E25" s="697"/>
      <c r="F25" s="433">
        <v>0</v>
      </c>
      <c r="G25" s="57"/>
      <c r="H25" s="89"/>
      <c r="I25" s="243"/>
      <c r="J25" s="181"/>
    </row>
    <row r="26" spans="1:14" ht="27" customHeight="1" x14ac:dyDescent="0.2">
      <c r="A26" s="57"/>
      <c r="B26" s="493" t="str">
        <f>Weighting!C68</f>
        <v>SL 1.4</v>
      </c>
      <c r="C26" s="685" t="s">
        <v>160</v>
      </c>
      <c r="D26" s="685"/>
      <c r="E26" s="685"/>
      <c r="F26" s="494" t="s">
        <v>246</v>
      </c>
      <c r="G26" s="57"/>
      <c r="H26" s="214">
        <f>H28*G105</f>
        <v>0</v>
      </c>
      <c r="I26" s="60"/>
      <c r="J26" s="60"/>
    </row>
    <row r="27" spans="1:14" ht="34" customHeight="1" x14ac:dyDescent="0.25">
      <c r="A27" s="57"/>
      <c r="B27" s="391"/>
      <c r="C27" s="692" t="s">
        <v>20</v>
      </c>
      <c r="D27" s="692"/>
      <c r="E27" s="692"/>
      <c r="F27" s="431">
        <v>20</v>
      </c>
      <c r="G27" s="57"/>
      <c r="H27" s="89"/>
      <c r="I27" s="243"/>
      <c r="J27" s="181"/>
      <c r="N27" s="64"/>
    </row>
    <row r="28" spans="1:14" ht="34" customHeight="1" x14ac:dyDescent="0.25">
      <c r="A28" s="57"/>
      <c r="B28" s="391"/>
      <c r="C28" s="690" t="s">
        <v>21</v>
      </c>
      <c r="D28" s="690"/>
      <c r="E28" s="690"/>
      <c r="F28" s="432">
        <v>15</v>
      </c>
      <c r="G28" s="57"/>
      <c r="H28" s="89">
        <f>I28</f>
        <v>0</v>
      </c>
      <c r="I28" s="409">
        <v>0</v>
      </c>
      <c r="J28" s="181"/>
      <c r="N28" s="64"/>
    </row>
    <row r="29" spans="1:14" ht="34" customHeight="1" x14ac:dyDescent="0.25">
      <c r="A29" s="57"/>
      <c r="B29" s="391"/>
      <c r="C29" s="690" t="s">
        <v>22</v>
      </c>
      <c r="D29" s="690"/>
      <c r="E29" s="690"/>
      <c r="F29" s="432">
        <v>5</v>
      </c>
      <c r="G29" s="57"/>
      <c r="H29" s="89"/>
      <c r="I29" s="243"/>
      <c r="J29" s="181"/>
      <c r="N29" s="64"/>
    </row>
    <row r="30" spans="1:14" ht="34" customHeight="1" x14ac:dyDescent="0.2">
      <c r="A30" s="57"/>
      <c r="B30" s="391"/>
      <c r="C30" s="697" t="s">
        <v>23</v>
      </c>
      <c r="D30" s="697"/>
      <c r="E30" s="697"/>
      <c r="F30" s="433">
        <v>0</v>
      </c>
      <c r="G30" s="57"/>
      <c r="H30" s="89"/>
      <c r="I30" s="243"/>
      <c r="J30" s="181"/>
    </row>
    <row r="31" spans="1:14" ht="18" customHeight="1" x14ac:dyDescent="0.2">
      <c r="A31" s="57"/>
      <c r="B31" s="391"/>
      <c r="C31" s="390"/>
      <c r="D31" s="390"/>
      <c r="E31" s="66"/>
      <c r="F31" s="60"/>
      <c r="G31" s="57"/>
      <c r="H31" s="214"/>
      <c r="I31" s="179"/>
      <c r="J31" s="181"/>
    </row>
    <row r="32" spans="1:14" ht="27" customHeight="1" x14ac:dyDescent="0.2">
      <c r="A32" s="57"/>
      <c r="B32" s="493" t="str">
        <f>Weighting!C69</f>
        <v>SL 2.0</v>
      </c>
      <c r="C32" s="685" t="s">
        <v>392</v>
      </c>
      <c r="D32" s="685"/>
      <c r="E32" s="685"/>
      <c r="F32" s="492"/>
      <c r="G32" s="57"/>
      <c r="H32" s="144"/>
      <c r="I32" s="60"/>
      <c r="J32" s="181"/>
    </row>
    <row r="33" spans="1:10" ht="8.25" customHeight="1" x14ac:dyDescent="0.2">
      <c r="A33" s="57"/>
      <c r="B33" s="415"/>
      <c r="C33" s="762"/>
      <c r="D33" s="762"/>
      <c r="E33" s="762"/>
      <c r="F33" s="762"/>
      <c r="G33" s="57"/>
      <c r="H33" s="214"/>
      <c r="I33" s="66"/>
      <c r="J33" s="181"/>
    </row>
    <row r="34" spans="1:10" ht="27" customHeight="1" x14ac:dyDescent="0.2">
      <c r="A34" s="57"/>
      <c r="B34" s="493" t="str">
        <f>Weighting!C70</f>
        <v>SL 2.1</v>
      </c>
      <c r="C34" s="685" t="s">
        <v>192</v>
      </c>
      <c r="D34" s="685"/>
      <c r="E34" s="685"/>
      <c r="F34" s="494" t="s">
        <v>246</v>
      </c>
      <c r="G34" s="57"/>
      <c r="H34" s="214">
        <f>H37*G107</f>
        <v>0</v>
      </c>
      <c r="I34" s="66"/>
      <c r="J34" s="181"/>
    </row>
    <row r="35" spans="1:10" ht="34" customHeight="1" x14ac:dyDescent="0.2">
      <c r="A35" s="57"/>
      <c r="B35" s="391"/>
      <c r="C35" s="692" t="s">
        <v>24</v>
      </c>
      <c r="D35" s="692"/>
      <c r="E35" s="692"/>
      <c r="F35" s="431">
        <v>20</v>
      </c>
      <c r="G35" s="57"/>
      <c r="H35" s="89"/>
      <c r="I35" s="243"/>
      <c r="J35" s="181"/>
    </row>
    <row r="36" spans="1:10" ht="34" customHeight="1" x14ac:dyDescent="0.2">
      <c r="A36" s="57"/>
      <c r="B36" s="391"/>
      <c r="C36" s="690" t="s">
        <v>25</v>
      </c>
      <c r="D36" s="690"/>
      <c r="E36" s="690"/>
      <c r="F36" s="432">
        <v>15</v>
      </c>
      <c r="G36" s="57"/>
      <c r="H36" s="89"/>
      <c r="I36" s="243"/>
      <c r="J36" s="181"/>
    </row>
    <row r="37" spans="1:10" ht="34" customHeight="1" x14ac:dyDescent="0.2">
      <c r="A37" s="57"/>
      <c r="B37" s="391"/>
      <c r="C37" s="690" t="s">
        <v>26</v>
      </c>
      <c r="D37" s="690"/>
      <c r="E37" s="690"/>
      <c r="F37" s="432">
        <v>10</v>
      </c>
      <c r="G37" s="57"/>
      <c r="H37" s="89">
        <f>I37</f>
        <v>0</v>
      </c>
      <c r="I37" s="409">
        <v>0</v>
      </c>
      <c r="J37" s="181"/>
    </row>
    <row r="38" spans="1:10" ht="34" customHeight="1" x14ac:dyDescent="0.2">
      <c r="A38" s="57"/>
      <c r="B38" s="391"/>
      <c r="C38" s="690" t="s">
        <v>27</v>
      </c>
      <c r="D38" s="690"/>
      <c r="E38" s="690"/>
      <c r="F38" s="432">
        <v>5</v>
      </c>
      <c r="G38" s="57"/>
      <c r="H38" s="89"/>
      <c r="I38" s="243"/>
      <c r="J38" s="181"/>
    </row>
    <row r="39" spans="1:10" ht="34" customHeight="1" x14ac:dyDescent="0.2">
      <c r="A39" s="57"/>
      <c r="B39" s="391"/>
      <c r="C39" s="697" t="s">
        <v>28</v>
      </c>
      <c r="D39" s="697"/>
      <c r="E39" s="697"/>
      <c r="F39" s="433">
        <v>0</v>
      </c>
      <c r="G39" s="57"/>
      <c r="H39" s="89"/>
      <c r="I39" s="243"/>
      <c r="J39" s="181"/>
    </row>
    <row r="40" spans="1:10" ht="27" customHeight="1" x14ac:dyDescent="0.2">
      <c r="A40" s="57"/>
      <c r="B40" s="493" t="str">
        <f>Weighting!C71</f>
        <v>SL 2.2</v>
      </c>
      <c r="C40" s="685" t="s">
        <v>718</v>
      </c>
      <c r="D40" s="685"/>
      <c r="E40" s="685"/>
      <c r="F40" s="494" t="s">
        <v>246</v>
      </c>
      <c r="G40" s="57"/>
      <c r="H40" s="214">
        <f>H43*G108</f>
        <v>0</v>
      </c>
      <c r="I40" s="66"/>
      <c r="J40" s="181"/>
    </row>
    <row r="41" spans="1:10" ht="34" customHeight="1" x14ac:dyDescent="0.2">
      <c r="A41" s="57"/>
      <c r="B41" s="391"/>
      <c r="C41" s="692" t="s">
        <v>24</v>
      </c>
      <c r="D41" s="692"/>
      <c r="E41" s="692"/>
      <c r="F41" s="431">
        <v>20</v>
      </c>
      <c r="G41" s="57"/>
      <c r="H41" s="89"/>
      <c r="I41" s="243"/>
      <c r="J41" s="181"/>
    </row>
    <row r="42" spans="1:10" ht="34" customHeight="1" x14ac:dyDescent="0.2">
      <c r="A42" s="57"/>
      <c r="B42" s="391"/>
      <c r="C42" s="690" t="s">
        <v>25</v>
      </c>
      <c r="D42" s="690"/>
      <c r="E42" s="690"/>
      <c r="F42" s="432">
        <v>15</v>
      </c>
      <c r="G42" s="57"/>
      <c r="H42" s="89"/>
      <c r="I42" s="243"/>
      <c r="J42" s="181"/>
    </row>
    <row r="43" spans="1:10" ht="34" customHeight="1" x14ac:dyDescent="0.2">
      <c r="A43" s="57"/>
      <c r="B43" s="391"/>
      <c r="C43" s="690" t="s">
        <v>26</v>
      </c>
      <c r="D43" s="690"/>
      <c r="E43" s="690"/>
      <c r="F43" s="432">
        <v>10</v>
      </c>
      <c r="G43" s="57"/>
      <c r="H43" s="89">
        <f>I43</f>
        <v>0</v>
      </c>
      <c r="I43" s="409">
        <v>0</v>
      </c>
      <c r="J43" s="181"/>
    </row>
    <row r="44" spans="1:10" ht="34" customHeight="1" x14ac:dyDescent="0.2">
      <c r="A44" s="57"/>
      <c r="B44" s="391"/>
      <c r="C44" s="690" t="s">
        <v>27</v>
      </c>
      <c r="D44" s="690"/>
      <c r="E44" s="690"/>
      <c r="F44" s="432">
        <v>5</v>
      </c>
      <c r="G44" s="57"/>
      <c r="H44" s="89"/>
      <c r="I44" s="243"/>
      <c r="J44" s="181"/>
    </row>
    <row r="45" spans="1:10" ht="34" customHeight="1" x14ac:dyDescent="0.2">
      <c r="A45" s="57"/>
      <c r="B45" s="391"/>
      <c r="C45" s="697" t="s">
        <v>28</v>
      </c>
      <c r="D45" s="697"/>
      <c r="E45" s="697"/>
      <c r="F45" s="433">
        <v>0</v>
      </c>
      <c r="G45" s="57"/>
      <c r="H45" s="89"/>
      <c r="I45" s="243"/>
      <c r="J45" s="181"/>
    </row>
    <row r="46" spans="1:10" ht="27" customHeight="1" x14ac:dyDescent="0.2">
      <c r="A46" s="57"/>
      <c r="B46" s="493" t="str">
        <f>Weighting!C72</f>
        <v>SL 2.3</v>
      </c>
      <c r="C46" s="685" t="s">
        <v>165</v>
      </c>
      <c r="D46" s="685"/>
      <c r="E46" s="685"/>
      <c r="F46" s="494" t="s">
        <v>246</v>
      </c>
      <c r="G46" s="57"/>
      <c r="H46" s="214">
        <f>H49*G109</f>
        <v>0</v>
      </c>
      <c r="I46" s="66"/>
      <c r="J46" s="181"/>
    </row>
    <row r="47" spans="1:10" ht="34" customHeight="1" x14ac:dyDescent="0.2">
      <c r="A47" s="57"/>
      <c r="B47" s="391"/>
      <c r="C47" s="692" t="s">
        <v>29</v>
      </c>
      <c r="D47" s="692"/>
      <c r="E47" s="692"/>
      <c r="F47" s="431">
        <v>20</v>
      </c>
      <c r="G47" s="57"/>
      <c r="H47" s="89"/>
      <c r="I47" s="243"/>
      <c r="J47" s="181"/>
    </row>
    <row r="48" spans="1:10" ht="34" customHeight="1" x14ac:dyDescent="0.2">
      <c r="A48" s="57"/>
      <c r="B48" s="391"/>
      <c r="C48" s="690" t="s">
        <v>291</v>
      </c>
      <c r="D48" s="690"/>
      <c r="E48" s="690"/>
      <c r="F48" s="432">
        <v>15</v>
      </c>
      <c r="G48" s="57"/>
      <c r="H48" s="89"/>
      <c r="I48" s="243"/>
      <c r="J48" s="181"/>
    </row>
    <row r="49" spans="1:10" ht="34" customHeight="1" x14ac:dyDescent="0.2">
      <c r="A49" s="57"/>
      <c r="B49" s="391"/>
      <c r="C49" s="690" t="s">
        <v>30</v>
      </c>
      <c r="D49" s="690"/>
      <c r="E49" s="690"/>
      <c r="F49" s="432">
        <v>10</v>
      </c>
      <c r="G49" s="57"/>
      <c r="H49" s="89">
        <f>I49</f>
        <v>0</v>
      </c>
      <c r="I49" s="409">
        <v>0</v>
      </c>
      <c r="J49" s="181"/>
    </row>
    <row r="50" spans="1:10" ht="34" customHeight="1" x14ac:dyDescent="0.2">
      <c r="A50" s="57"/>
      <c r="B50" s="391"/>
      <c r="C50" s="690" t="s">
        <v>31</v>
      </c>
      <c r="D50" s="690"/>
      <c r="E50" s="690"/>
      <c r="F50" s="432">
        <v>5</v>
      </c>
      <c r="G50" s="57"/>
      <c r="H50" s="89"/>
      <c r="I50" s="243"/>
      <c r="J50" s="181"/>
    </row>
    <row r="51" spans="1:10" ht="34" customHeight="1" x14ac:dyDescent="0.2">
      <c r="A51" s="57"/>
      <c r="B51" s="391"/>
      <c r="C51" s="697" t="s">
        <v>32</v>
      </c>
      <c r="D51" s="697"/>
      <c r="E51" s="697"/>
      <c r="F51" s="433">
        <v>0</v>
      </c>
      <c r="G51" s="57"/>
      <c r="H51" s="89"/>
      <c r="I51" s="243"/>
      <c r="J51" s="181"/>
    </row>
    <row r="52" spans="1:10" ht="27" customHeight="1" x14ac:dyDescent="0.2">
      <c r="A52" s="57"/>
      <c r="B52" s="493" t="str">
        <f>Weighting!C73</f>
        <v>SL 2.4</v>
      </c>
      <c r="C52" s="685" t="s">
        <v>719</v>
      </c>
      <c r="D52" s="685"/>
      <c r="E52" s="685"/>
      <c r="F52" s="494" t="s">
        <v>246</v>
      </c>
      <c r="G52" s="57"/>
      <c r="H52" s="214">
        <f>H55*G110</f>
        <v>0</v>
      </c>
      <c r="I52" s="66"/>
      <c r="J52" s="181"/>
    </row>
    <row r="53" spans="1:10" ht="34" customHeight="1" x14ac:dyDescent="0.2">
      <c r="A53" s="57"/>
      <c r="B53" s="391"/>
      <c r="C53" s="692" t="s">
        <v>33</v>
      </c>
      <c r="D53" s="692"/>
      <c r="E53" s="692"/>
      <c r="F53" s="431">
        <v>50</v>
      </c>
      <c r="G53" s="57"/>
      <c r="H53" s="89"/>
      <c r="I53" s="243"/>
      <c r="J53" s="181"/>
    </row>
    <row r="54" spans="1:10" ht="34" customHeight="1" x14ac:dyDescent="0.2">
      <c r="A54" s="57"/>
      <c r="B54" s="391"/>
      <c r="C54" s="690" t="s">
        <v>34</v>
      </c>
      <c r="D54" s="690"/>
      <c r="E54" s="690"/>
      <c r="F54" s="432">
        <v>35</v>
      </c>
      <c r="G54" s="57"/>
      <c r="H54" s="89"/>
      <c r="I54" s="243"/>
      <c r="J54" s="181"/>
    </row>
    <row r="55" spans="1:10" ht="34" customHeight="1" x14ac:dyDescent="0.2">
      <c r="A55" s="57"/>
      <c r="B55" s="391"/>
      <c r="C55" s="690" t="s">
        <v>35</v>
      </c>
      <c r="D55" s="690"/>
      <c r="E55" s="690"/>
      <c r="F55" s="432">
        <v>25</v>
      </c>
      <c r="G55" s="57"/>
      <c r="H55" s="89">
        <f>I55</f>
        <v>0</v>
      </c>
      <c r="I55" s="409">
        <v>0</v>
      </c>
      <c r="J55" s="181"/>
    </row>
    <row r="56" spans="1:10" ht="34" customHeight="1" x14ac:dyDescent="0.2">
      <c r="A56" s="57"/>
      <c r="B56" s="391"/>
      <c r="C56" s="690" t="s">
        <v>36</v>
      </c>
      <c r="D56" s="690"/>
      <c r="E56" s="690"/>
      <c r="F56" s="432">
        <v>10</v>
      </c>
      <c r="G56" s="57"/>
      <c r="H56" s="89"/>
      <c r="I56" s="243"/>
      <c r="J56" s="181"/>
    </row>
    <row r="57" spans="1:10" ht="34" customHeight="1" x14ac:dyDescent="0.2">
      <c r="A57" s="57"/>
      <c r="B57" s="391"/>
      <c r="C57" s="697" t="s">
        <v>37</v>
      </c>
      <c r="D57" s="697"/>
      <c r="E57" s="697"/>
      <c r="F57" s="433">
        <v>0</v>
      </c>
      <c r="G57" s="57"/>
      <c r="H57" s="89"/>
      <c r="I57" s="243"/>
      <c r="J57" s="181"/>
    </row>
    <row r="58" spans="1:10" ht="27" customHeight="1" x14ac:dyDescent="0.2">
      <c r="A58" s="57"/>
      <c r="B58" s="493" t="str">
        <f>Weighting!C74</f>
        <v>SL 2.5</v>
      </c>
      <c r="C58" s="685" t="s">
        <v>720</v>
      </c>
      <c r="D58" s="685"/>
      <c r="E58" s="685"/>
      <c r="F58" s="494" t="s">
        <v>236</v>
      </c>
      <c r="G58" s="57"/>
      <c r="H58" s="214">
        <f>H61*G111</f>
        <v>0</v>
      </c>
      <c r="I58" s="66"/>
      <c r="J58" s="181"/>
    </row>
    <row r="59" spans="1:10" ht="34" customHeight="1" x14ac:dyDescent="0.2">
      <c r="A59" s="57"/>
      <c r="B59" s="391"/>
      <c r="C59" s="692" t="s">
        <v>33</v>
      </c>
      <c r="D59" s="692"/>
      <c r="E59" s="692"/>
      <c r="F59" s="431">
        <v>20</v>
      </c>
      <c r="G59" s="57"/>
      <c r="H59" s="89"/>
      <c r="I59" s="243"/>
      <c r="J59" s="181"/>
    </row>
    <row r="60" spans="1:10" ht="34" customHeight="1" x14ac:dyDescent="0.2">
      <c r="A60" s="57"/>
      <c r="B60" s="391"/>
      <c r="C60" s="690" t="s">
        <v>34</v>
      </c>
      <c r="D60" s="690"/>
      <c r="E60" s="690"/>
      <c r="F60" s="432">
        <v>15</v>
      </c>
      <c r="G60" s="57"/>
      <c r="H60" s="89"/>
      <c r="I60" s="243"/>
      <c r="J60" s="181"/>
    </row>
    <row r="61" spans="1:10" ht="34" customHeight="1" x14ac:dyDescent="0.2">
      <c r="A61" s="57"/>
      <c r="B61" s="391"/>
      <c r="C61" s="690" t="s">
        <v>35</v>
      </c>
      <c r="D61" s="690"/>
      <c r="E61" s="690"/>
      <c r="F61" s="432">
        <v>10</v>
      </c>
      <c r="G61" s="57"/>
      <c r="H61" s="89">
        <f>I61</f>
        <v>0</v>
      </c>
      <c r="I61" s="409">
        <v>0</v>
      </c>
      <c r="J61" s="181"/>
    </row>
    <row r="62" spans="1:10" ht="34" customHeight="1" x14ac:dyDescent="0.2">
      <c r="A62" s="57"/>
      <c r="B62" s="391"/>
      <c r="C62" s="690" t="s">
        <v>36</v>
      </c>
      <c r="D62" s="690"/>
      <c r="E62" s="690"/>
      <c r="F62" s="432">
        <v>5</v>
      </c>
      <c r="G62" s="57"/>
      <c r="H62" s="89"/>
      <c r="I62" s="243"/>
      <c r="J62" s="181"/>
    </row>
    <row r="63" spans="1:10" ht="34" customHeight="1" x14ac:dyDescent="0.2">
      <c r="A63" s="57"/>
      <c r="B63" s="391"/>
      <c r="C63" s="697" t="s">
        <v>37</v>
      </c>
      <c r="D63" s="697"/>
      <c r="E63" s="697"/>
      <c r="F63" s="433">
        <v>0</v>
      </c>
      <c r="G63" s="57"/>
      <c r="H63" s="89"/>
      <c r="I63" s="243"/>
      <c r="J63" s="181"/>
    </row>
    <row r="64" spans="1:10" ht="27" customHeight="1" x14ac:dyDescent="0.2">
      <c r="A64" s="57"/>
      <c r="B64" s="493" t="str">
        <f>Weighting!C75</f>
        <v>SL 2.6</v>
      </c>
      <c r="C64" s="685" t="s">
        <v>721</v>
      </c>
      <c r="D64" s="685"/>
      <c r="E64" s="685"/>
      <c r="F64" s="494" t="s">
        <v>246</v>
      </c>
      <c r="G64" s="57"/>
      <c r="H64" s="214">
        <f>H67*G112</f>
        <v>0</v>
      </c>
      <c r="I64" s="66"/>
      <c r="J64" s="181"/>
    </row>
    <row r="65" spans="1:10" ht="34" customHeight="1" x14ac:dyDescent="0.2">
      <c r="A65" s="57"/>
      <c r="B65" s="391"/>
      <c r="C65" s="692" t="s">
        <v>33</v>
      </c>
      <c r="D65" s="692"/>
      <c r="E65" s="692"/>
      <c r="F65" s="431">
        <v>20</v>
      </c>
      <c r="G65" s="57"/>
      <c r="H65" s="89"/>
      <c r="I65" s="243"/>
      <c r="J65" s="181"/>
    </row>
    <row r="66" spans="1:10" ht="34" customHeight="1" x14ac:dyDescent="0.2">
      <c r="A66" s="57"/>
      <c r="B66" s="391"/>
      <c r="C66" s="690" t="s">
        <v>34</v>
      </c>
      <c r="D66" s="690"/>
      <c r="E66" s="690"/>
      <c r="F66" s="432">
        <v>15</v>
      </c>
      <c r="G66" s="57"/>
      <c r="H66" s="89"/>
      <c r="I66" s="243"/>
      <c r="J66" s="181"/>
    </row>
    <row r="67" spans="1:10" ht="34" customHeight="1" x14ac:dyDescent="0.2">
      <c r="A67" s="57"/>
      <c r="B67" s="391"/>
      <c r="C67" s="690" t="s">
        <v>35</v>
      </c>
      <c r="D67" s="690"/>
      <c r="E67" s="690"/>
      <c r="F67" s="432">
        <v>10</v>
      </c>
      <c r="G67" s="57"/>
      <c r="H67" s="89">
        <f>I67</f>
        <v>0</v>
      </c>
      <c r="I67" s="409">
        <v>0</v>
      </c>
      <c r="J67" s="181"/>
    </row>
    <row r="68" spans="1:10" ht="34" customHeight="1" x14ac:dyDescent="0.2">
      <c r="A68" s="57"/>
      <c r="B68" s="391"/>
      <c r="C68" s="690" t="s">
        <v>36</v>
      </c>
      <c r="D68" s="690"/>
      <c r="E68" s="690"/>
      <c r="F68" s="432">
        <v>5</v>
      </c>
      <c r="G68" s="57"/>
      <c r="H68" s="89"/>
      <c r="I68" s="243"/>
      <c r="J68" s="181"/>
    </row>
    <row r="69" spans="1:10" ht="34" customHeight="1" x14ac:dyDescent="0.2">
      <c r="A69" s="57"/>
      <c r="B69" s="391"/>
      <c r="C69" s="697" t="s">
        <v>37</v>
      </c>
      <c r="D69" s="697"/>
      <c r="E69" s="697"/>
      <c r="F69" s="433">
        <v>0</v>
      </c>
      <c r="G69" s="57"/>
      <c r="H69" s="89"/>
      <c r="I69" s="243"/>
      <c r="J69" s="181"/>
    </row>
    <row r="70" spans="1:10" ht="27" customHeight="1" x14ac:dyDescent="0.2">
      <c r="A70" s="57"/>
      <c r="B70" s="493" t="str">
        <f>Weighting!C76</f>
        <v>SL 2.7</v>
      </c>
      <c r="C70" s="685" t="s">
        <v>722</v>
      </c>
      <c r="D70" s="685"/>
      <c r="E70" s="685"/>
      <c r="F70" s="494" t="s">
        <v>246</v>
      </c>
      <c r="G70" s="57"/>
      <c r="H70" s="214">
        <f>H73*G113</f>
        <v>0</v>
      </c>
      <c r="I70" s="66"/>
      <c r="J70" s="181"/>
    </row>
    <row r="71" spans="1:10" ht="34" customHeight="1" x14ac:dyDescent="0.2">
      <c r="A71" s="57"/>
      <c r="B71" s="391"/>
      <c r="C71" s="692" t="s">
        <v>33</v>
      </c>
      <c r="D71" s="692"/>
      <c r="E71" s="692"/>
      <c r="F71" s="431">
        <v>20</v>
      </c>
      <c r="G71" s="57"/>
      <c r="H71" s="89"/>
      <c r="I71" s="243"/>
      <c r="J71" s="181"/>
    </row>
    <row r="72" spans="1:10" ht="34" customHeight="1" x14ac:dyDescent="0.2">
      <c r="A72" s="57"/>
      <c r="B72" s="391"/>
      <c r="C72" s="690" t="s">
        <v>34</v>
      </c>
      <c r="D72" s="690"/>
      <c r="E72" s="690"/>
      <c r="F72" s="432">
        <v>15</v>
      </c>
      <c r="G72" s="57"/>
      <c r="H72" s="89"/>
      <c r="I72" s="243"/>
      <c r="J72" s="181"/>
    </row>
    <row r="73" spans="1:10" ht="34" customHeight="1" x14ac:dyDescent="0.2">
      <c r="A73" s="57"/>
      <c r="B73" s="391"/>
      <c r="C73" s="690" t="s">
        <v>35</v>
      </c>
      <c r="D73" s="690"/>
      <c r="E73" s="690"/>
      <c r="F73" s="432">
        <v>10</v>
      </c>
      <c r="G73" s="57"/>
      <c r="H73" s="89">
        <f>I73</f>
        <v>0</v>
      </c>
      <c r="I73" s="409">
        <v>0</v>
      </c>
      <c r="J73" s="181"/>
    </row>
    <row r="74" spans="1:10" ht="34" customHeight="1" x14ac:dyDescent="0.2">
      <c r="A74" s="57"/>
      <c r="B74" s="391"/>
      <c r="C74" s="690" t="s">
        <v>36</v>
      </c>
      <c r="D74" s="690"/>
      <c r="E74" s="690"/>
      <c r="F74" s="432">
        <v>5</v>
      </c>
      <c r="G74" s="57"/>
      <c r="H74" s="89"/>
      <c r="I74" s="243"/>
      <c r="J74" s="181"/>
    </row>
    <row r="75" spans="1:10" ht="34" customHeight="1" x14ac:dyDescent="0.2">
      <c r="A75" s="57"/>
      <c r="B75" s="391"/>
      <c r="C75" s="697" t="s">
        <v>37</v>
      </c>
      <c r="D75" s="697"/>
      <c r="E75" s="697"/>
      <c r="F75" s="433">
        <v>0</v>
      </c>
      <c r="G75" s="57"/>
      <c r="H75" s="89"/>
      <c r="I75" s="243"/>
      <c r="J75" s="181"/>
    </row>
    <row r="76" spans="1:10" ht="27" customHeight="1" x14ac:dyDescent="0.2">
      <c r="A76" s="57"/>
      <c r="B76" s="493" t="str">
        <f>Weighting!C77</f>
        <v>SL 2.8</v>
      </c>
      <c r="C76" s="685" t="s">
        <v>723</v>
      </c>
      <c r="D76" s="685"/>
      <c r="E76" s="685"/>
      <c r="F76" s="494" t="s">
        <v>246</v>
      </c>
      <c r="G76" s="57"/>
      <c r="H76" s="214">
        <f>H79*G114</f>
        <v>0</v>
      </c>
      <c r="I76" s="66"/>
      <c r="J76" s="181"/>
    </row>
    <row r="77" spans="1:10" ht="34" customHeight="1" x14ac:dyDescent="0.2">
      <c r="A77" s="57"/>
      <c r="B77" s="391"/>
      <c r="C77" s="692" t="s">
        <v>33</v>
      </c>
      <c r="D77" s="692"/>
      <c r="E77" s="692"/>
      <c r="F77" s="431">
        <v>20</v>
      </c>
      <c r="G77" s="57"/>
      <c r="H77" s="89"/>
      <c r="I77" s="243"/>
      <c r="J77" s="181"/>
    </row>
    <row r="78" spans="1:10" ht="34" customHeight="1" x14ac:dyDescent="0.2">
      <c r="A78" s="57"/>
      <c r="B78" s="391"/>
      <c r="C78" s="690" t="s">
        <v>34</v>
      </c>
      <c r="D78" s="690"/>
      <c r="E78" s="690"/>
      <c r="F78" s="432">
        <v>15</v>
      </c>
      <c r="G78" s="57"/>
      <c r="H78" s="89"/>
      <c r="I78" s="243"/>
      <c r="J78" s="181"/>
    </row>
    <row r="79" spans="1:10" ht="34" customHeight="1" x14ac:dyDescent="0.2">
      <c r="A79" s="57"/>
      <c r="B79" s="391"/>
      <c r="C79" s="690" t="s">
        <v>35</v>
      </c>
      <c r="D79" s="690"/>
      <c r="E79" s="690"/>
      <c r="F79" s="432">
        <v>10</v>
      </c>
      <c r="G79" s="57"/>
      <c r="H79" s="89">
        <f>I79</f>
        <v>0</v>
      </c>
      <c r="I79" s="409">
        <v>0</v>
      </c>
      <c r="J79" s="181"/>
    </row>
    <row r="80" spans="1:10" ht="34" customHeight="1" x14ac:dyDescent="0.2">
      <c r="A80" s="57"/>
      <c r="B80" s="391"/>
      <c r="C80" s="690" t="s">
        <v>36</v>
      </c>
      <c r="D80" s="690"/>
      <c r="E80" s="690"/>
      <c r="F80" s="432">
        <v>5</v>
      </c>
      <c r="G80" s="57"/>
      <c r="H80" s="89"/>
      <c r="I80" s="243"/>
      <c r="J80" s="181"/>
    </row>
    <row r="81" spans="1:10" ht="34" customHeight="1" x14ac:dyDescent="0.2">
      <c r="A81" s="57"/>
      <c r="B81" s="391"/>
      <c r="C81" s="697" t="s">
        <v>37</v>
      </c>
      <c r="D81" s="697"/>
      <c r="E81" s="697"/>
      <c r="F81" s="433">
        <v>0</v>
      </c>
      <c r="G81" s="57"/>
      <c r="H81" s="89"/>
      <c r="I81" s="243"/>
      <c r="J81" s="181"/>
    </row>
    <row r="82" spans="1:10" ht="27" customHeight="1" x14ac:dyDescent="0.2">
      <c r="A82" s="57"/>
      <c r="B82" s="493" t="str">
        <f>Weighting!C78</f>
        <v>SL 2.9</v>
      </c>
      <c r="C82" s="685" t="s">
        <v>724</v>
      </c>
      <c r="D82" s="685"/>
      <c r="E82" s="685"/>
      <c r="F82" s="494" t="s">
        <v>246</v>
      </c>
      <c r="G82" s="57"/>
      <c r="H82" s="214">
        <f>H85*G115</f>
        <v>0</v>
      </c>
      <c r="I82" s="66"/>
      <c r="J82" s="181"/>
    </row>
    <row r="83" spans="1:10" ht="34" customHeight="1" x14ac:dyDescent="0.2">
      <c r="A83" s="57"/>
      <c r="B83" s="391"/>
      <c r="C83" s="692" t="s">
        <v>33</v>
      </c>
      <c r="D83" s="692"/>
      <c r="E83" s="692"/>
      <c r="F83" s="431">
        <v>20</v>
      </c>
      <c r="G83" s="57"/>
      <c r="H83" s="89"/>
      <c r="I83" s="243"/>
      <c r="J83" s="181"/>
    </row>
    <row r="84" spans="1:10" ht="34" customHeight="1" x14ac:dyDescent="0.2">
      <c r="A84" s="57"/>
      <c r="B84" s="391"/>
      <c r="C84" s="690" t="s">
        <v>34</v>
      </c>
      <c r="D84" s="690"/>
      <c r="E84" s="690"/>
      <c r="F84" s="432">
        <v>15</v>
      </c>
      <c r="G84" s="57"/>
      <c r="H84" s="89"/>
      <c r="I84" s="243"/>
      <c r="J84" s="181"/>
    </row>
    <row r="85" spans="1:10" ht="34" customHeight="1" x14ac:dyDescent="0.2">
      <c r="A85" s="57"/>
      <c r="B85" s="391"/>
      <c r="C85" s="690" t="s">
        <v>35</v>
      </c>
      <c r="D85" s="690"/>
      <c r="E85" s="690"/>
      <c r="F85" s="432">
        <v>10</v>
      </c>
      <c r="G85" s="57"/>
      <c r="H85" s="89">
        <f>I85</f>
        <v>0</v>
      </c>
      <c r="I85" s="409">
        <v>0</v>
      </c>
      <c r="J85" s="181"/>
    </row>
    <row r="86" spans="1:10" ht="34" customHeight="1" x14ac:dyDescent="0.2">
      <c r="A86" s="57"/>
      <c r="B86" s="391"/>
      <c r="C86" s="690" t="s">
        <v>36</v>
      </c>
      <c r="D86" s="690"/>
      <c r="E86" s="690"/>
      <c r="F86" s="432">
        <v>5</v>
      </c>
      <c r="G86" s="57"/>
      <c r="H86" s="89"/>
      <c r="I86" s="243"/>
      <c r="J86" s="181"/>
    </row>
    <row r="87" spans="1:10" ht="34" customHeight="1" x14ac:dyDescent="0.2">
      <c r="A87" s="57"/>
      <c r="B87" s="391"/>
      <c r="C87" s="697" t="s">
        <v>37</v>
      </c>
      <c r="D87" s="697"/>
      <c r="E87" s="697"/>
      <c r="F87" s="433">
        <v>0</v>
      </c>
      <c r="G87" s="57"/>
      <c r="H87" s="89"/>
      <c r="I87" s="243"/>
      <c r="J87" s="181"/>
    </row>
    <row r="88" spans="1:10" ht="18" customHeight="1" x14ac:dyDescent="0.2">
      <c r="A88" s="57"/>
      <c r="B88" s="391"/>
      <c r="C88" s="390"/>
      <c r="D88" s="390"/>
      <c r="E88" s="66"/>
      <c r="F88" s="60"/>
      <c r="G88" s="57"/>
      <c r="H88" s="214"/>
      <c r="I88" s="179"/>
      <c r="J88" s="181"/>
    </row>
    <row r="89" spans="1:10" ht="27" customHeight="1" x14ac:dyDescent="0.2">
      <c r="A89" s="57"/>
      <c r="B89" s="423" t="str">
        <f>Weighting!C79</f>
        <v>SL 3.0</v>
      </c>
      <c r="C89" s="705" t="s">
        <v>191</v>
      </c>
      <c r="D89" s="705"/>
      <c r="E89" s="705"/>
      <c r="F89" s="412" t="s">
        <v>246</v>
      </c>
      <c r="G89" s="57"/>
      <c r="H89" s="144">
        <f>H92*G116</f>
        <v>0</v>
      </c>
      <c r="I89" s="60"/>
      <c r="J89" s="181"/>
    </row>
    <row r="90" spans="1:10" ht="1.5" customHeight="1" x14ac:dyDescent="0.2">
      <c r="A90" s="57"/>
      <c r="B90" s="415"/>
      <c r="C90" s="762"/>
      <c r="D90" s="762"/>
      <c r="E90" s="762"/>
      <c r="F90" s="762"/>
      <c r="G90" s="57"/>
      <c r="H90" s="214"/>
      <c r="I90" s="66"/>
      <c r="J90" s="181"/>
    </row>
    <row r="91" spans="1:10" ht="27.75" customHeight="1" x14ac:dyDescent="0.2">
      <c r="A91" s="57"/>
      <c r="B91" s="391"/>
      <c r="C91" s="692" t="s">
        <v>396</v>
      </c>
      <c r="D91" s="692"/>
      <c r="E91" s="692"/>
      <c r="F91" s="431">
        <v>100</v>
      </c>
      <c r="G91" s="57"/>
      <c r="H91" s="89"/>
      <c r="I91" s="243"/>
      <c r="J91" s="181"/>
    </row>
    <row r="92" spans="1:10" ht="27.75" customHeight="1" x14ac:dyDescent="0.2">
      <c r="A92" s="57"/>
      <c r="B92" s="391"/>
      <c r="C92" s="690" t="s">
        <v>395</v>
      </c>
      <c r="D92" s="690"/>
      <c r="E92" s="690"/>
      <c r="F92" s="432">
        <v>75</v>
      </c>
      <c r="G92" s="57"/>
      <c r="H92" s="89">
        <f>I92</f>
        <v>0</v>
      </c>
      <c r="I92" s="409">
        <v>0</v>
      </c>
      <c r="J92" s="181"/>
    </row>
    <row r="93" spans="1:10" ht="27.75" customHeight="1" x14ac:dyDescent="0.2">
      <c r="A93" s="57"/>
      <c r="B93" s="391"/>
      <c r="C93" s="690" t="s">
        <v>394</v>
      </c>
      <c r="D93" s="690"/>
      <c r="E93" s="690"/>
      <c r="F93" s="432">
        <v>50</v>
      </c>
      <c r="G93" s="57"/>
      <c r="H93" s="89"/>
      <c r="I93" s="243"/>
      <c r="J93" s="181"/>
    </row>
    <row r="94" spans="1:10" ht="27.75" customHeight="1" x14ac:dyDescent="0.2">
      <c r="A94" s="57"/>
      <c r="B94" s="391"/>
      <c r="C94" s="697" t="s">
        <v>393</v>
      </c>
      <c r="D94" s="697"/>
      <c r="E94" s="697"/>
      <c r="F94" s="433">
        <v>25</v>
      </c>
      <c r="G94" s="57"/>
      <c r="H94" s="89"/>
      <c r="I94" s="243"/>
      <c r="J94" s="181"/>
    </row>
    <row r="95" spans="1:10" ht="27.75" hidden="1" customHeight="1" thickBot="1" x14ac:dyDescent="0.25">
      <c r="A95" s="57"/>
      <c r="B95" s="65"/>
      <c r="C95" s="765" t="s">
        <v>228</v>
      </c>
      <c r="D95" s="765"/>
      <c r="E95" s="765"/>
      <c r="F95" s="184">
        <v>0</v>
      </c>
      <c r="G95" s="57"/>
      <c r="H95" s="553"/>
      <c r="I95" s="215"/>
      <c r="J95" s="181"/>
    </row>
    <row r="96" spans="1:10" ht="18" customHeight="1" x14ac:dyDescent="0.2">
      <c r="A96" s="57"/>
      <c r="B96" s="179"/>
      <c r="C96" s="181"/>
      <c r="D96" s="181"/>
      <c r="E96" s="66"/>
      <c r="F96" s="60"/>
      <c r="G96" s="57"/>
      <c r="H96" s="214"/>
      <c r="I96" s="179"/>
      <c r="J96" s="181"/>
    </row>
    <row r="97" spans="1:12" ht="27" customHeight="1" x14ac:dyDescent="0.35">
      <c r="A97" s="57"/>
      <c r="B97" s="403"/>
      <c r="C97" s="681" t="s">
        <v>38</v>
      </c>
      <c r="D97" s="681"/>
      <c r="E97" s="681"/>
      <c r="F97" s="434">
        <f>G118</f>
        <v>0</v>
      </c>
      <c r="G97" s="92"/>
      <c r="H97" s="554"/>
      <c r="I97" s="245"/>
      <c r="J97" s="57"/>
      <c r="K97" s="119"/>
    </row>
    <row r="98" spans="1:12" ht="18" customHeight="1" x14ac:dyDescent="0.2">
      <c r="A98" s="57"/>
      <c r="B98" s="58"/>
      <c r="C98" s="57"/>
      <c r="D98" s="57"/>
      <c r="E98" s="57"/>
      <c r="F98" s="57"/>
      <c r="G98" s="57"/>
      <c r="H98" s="144"/>
      <c r="I98" s="58"/>
      <c r="J98" s="57"/>
    </row>
    <row r="99" spans="1:12" ht="18" customHeight="1" x14ac:dyDescent="0.2">
      <c r="A99" s="57"/>
      <c r="B99" s="58"/>
      <c r="C99" s="728"/>
      <c r="D99" s="728"/>
      <c r="E99" s="728"/>
      <c r="F99" s="728"/>
      <c r="G99" s="728"/>
      <c r="H99" s="144"/>
      <c r="I99" s="58"/>
      <c r="J99" s="57"/>
    </row>
    <row r="100" spans="1:12" ht="57" x14ac:dyDescent="0.2">
      <c r="A100" s="57"/>
      <c r="B100" s="682"/>
      <c r="C100" s="682"/>
      <c r="D100" s="435"/>
      <c r="E100" s="436" t="s">
        <v>55</v>
      </c>
      <c r="F100" s="454" t="s">
        <v>235</v>
      </c>
      <c r="G100" s="455"/>
      <c r="H100" s="555"/>
      <c r="I100" s="454" t="s">
        <v>15</v>
      </c>
      <c r="J100" s="57"/>
    </row>
    <row r="101" spans="1:12" ht="27" hidden="1" customHeight="1" x14ac:dyDescent="0.25">
      <c r="A101" s="57"/>
      <c r="B101" s="58"/>
      <c r="C101" s="111"/>
      <c r="D101" s="146" t="str">
        <f>Weighting!C64</f>
        <v>SL 1.0</v>
      </c>
      <c r="E101" s="127" t="str">
        <f>Weighting!D64</f>
        <v>OPTIONS FOR TRANSPORTATION</v>
      </c>
      <c r="F101" s="67"/>
      <c r="G101" s="68"/>
      <c r="H101" s="556"/>
      <c r="I101" s="491"/>
      <c r="J101" s="57"/>
      <c r="L101" s="70">
        <f>SUM(I102:I105)</f>
        <v>0</v>
      </c>
    </row>
    <row r="102" spans="1:12" ht="27.75" customHeight="1" x14ac:dyDescent="0.25">
      <c r="A102" s="57"/>
      <c r="B102" s="58"/>
      <c r="C102" s="111"/>
      <c r="D102" s="489" t="str">
        <f>Weighting!C65</f>
        <v>SL 1.1</v>
      </c>
      <c r="E102" s="490" t="str">
        <f>Weighting!D65</f>
        <v>ACCESSIBILITY TO TRAIN STATION</v>
      </c>
      <c r="F102" s="67">
        <f>Weighting!F65*Weighting!G65</f>
        <v>60</v>
      </c>
      <c r="G102" s="68">
        <f>Weighting!G65</f>
        <v>3</v>
      </c>
      <c r="H102" s="557"/>
      <c r="I102" s="69">
        <f>H8</f>
        <v>0</v>
      </c>
      <c r="J102" s="57"/>
    </row>
    <row r="103" spans="1:12" ht="27.75" customHeight="1" x14ac:dyDescent="0.25">
      <c r="A103" s="57"/>
      <c r="B103" s="58"/>
      <c r="C103" s="111"/>
      <c r="D103" s="489" t="str">
        <f>Weighting!C66</f>
        <v>SL 1.2</v>
      </c>
      <c r="E103" s="490" t="str">
        <f>Weighting!D66</f>
        <v>ACCESSIBILITY OF PUBLIC TRANSPORT STOPS</v>
      </c>
      <c r="F103" s="67">
        <f>Weighting!F66*Weighting!G66</f>
        <v>60</v>
      </c>
      <c r="G103" s="68">
        <f>Weighting!G66</f>
        <v>3</v>
      </c>
      <c r="H103" s="557"/>
      <c r="I103" s="69">
        <f>H14</f>
        <v>0</v>
      </c>
      <c r="J103" s="57"/>
    </row>
    <row r="104" spans="1:12" ht="27.75" customHeight="1" x14ac:dyDescent="0.25">
      <c r="A104" s="57"/>
      <c r="B104" s="58"/>
      <c r="C104" s="111"/>
      <c r="D104" s="489" t="str">
        <f>Weighting!C67</f>
        <v>SL 1.3</v>
      </c>
      <c r="E104" s="490" t="str">
        <f>Weighting!D67</f>
        <v>AVAILABILITY OF LOW-EMISSION TRANSPORT OPTIONS</v>
      </c>
      <c r="F104" s="67">
        <f>Weighting!F67*Weighting!G67</f>
        <v>60</v>
      </c>
      <c r="G104" s="68">
        <f>Weighting!G67</f>
        <v>3</v>
      </c>
      <c r="H104" s="557"/>
      <c r="I104" s="69">
        <f>H20</f>
        <v>0</v>
      </c>
      <c r="J104" s="57"/>
    </row>
    <row r="105" spans="1:12" ht="27.75" customHeight="1" x14ac:dyDescent="0.25">
      <c r="A105" s="57"/>
      <c r="B105" s="58"/>
      <c r="C105" s="111"/>
      <c r="D105" s="489" t="str">
        <f>Weighting!C68</f>
        <v>SL 1.4</v>
      </c>
      <c r="E105" s="490" t="str">
        <f>Weighting!D68</f>
        <v>AVAILABILITY OF WALKING AND BICYCLE PATHS</v>
      </c>
      <c r="F105" s="67">
        <f>Weighting!F68*Weighting!G68</f>
        <v>60</v>
      </c>
      <c r="G105" s="68">
        <f>Weighting!G68</f>
        <v>3</v>
      </c>
      <c r="H105" s="558"/>
      <c r="I105" s="72">
        <f>H26</f>
        <v>0</v>
      </c>
      <c r="J105" s="57"/>
    </row>
    <row r="106" spans="1:12" ht="24" hidden="1" customHeight="1" x14ac:dyDescent="0.25">
      <c r="A106" s="57"/>
      <c r="B106" s="58"/>
      <c r="C106" s="111"/>
      <c r="D106" s="489" t="str">
        <f>Weighting!C69</f>
        <v>SL 2.0</v>
      </c>
      <c r="E106" s="490" t="str">
        <f>Weighting!D69</f>
        <v>ACCESS TO AMENITIES</v>
      </c>
      <c r="F106" s="67"/>
      <c r="G106" s="68"/>
      <c r="H106" s="558"/>
      <c r="I106" s="72"/>
      <c r="J106" s="57"/>
      <c r="L106" s="70">
        <f>SUM(I107:I116)</f>
        <v>0</v>
      </c>
    </row>
    <row r="107" spans="1:12" ht="27.75" customHeight="1" x14ac:dyDescent="0.25">
      <c r="A107" s="57"/>
      <c r="B107" s="58"/>
      <c r="C107" s="111"/>
      <c r="D107" s="489" t="str">
        <f>Weighting!C70</f>
        <v>SL 2.1</v>
      </c>
      <c r="E107" s="490" t="str">
        <f>Weighting!D70</f>
        <v>RESTAURANTS</v>
      </c>
      <c r="F107" s="67">
        <f>Weighting!F70*Weighting!G70</f>
        <v>60</v>
      </c>
      <c r="G107" s="68">
        <f>Weighting!G70</f>
        <v>3</v>
      </c>
      <c r="H107" s="557"/>
      <c r="I107" s="69">
        <f>H34</f>
        <v>0</v>
      </c>
      <c r="J107" s="57"/>
      <c r="L107" s="70">
        <f>SUM(I107:I115)</f>
        <v>0</v>
      </c>
    </row>
    <row r="108" spans="1:12" ht="27.75" customHeight="1" x14ac:dyDescent="0.25">
      <c r="A108" s="57"/>
      <c r="B108" s="58"/>
      <c r="C108" s="111"/>
      <c r="D108" s="489" t="str">
        <f>Weighting!C71</f>
        <v>SL 2.2</v>
      </c>
      <c r="E108" s="490" t="str">
        <f>Weighting!D71</f>
        <v>LOCAL SHOPS</v>
      </c>
      <c r="F108" s="67">
        <f>Weighting!F71*Weighting!G71</f>
        <v>60</v>
      </c>
      <c r="G108" s="68">
        <f>Weighting!G71</f>
        <v>3</v>
      </c>
      <c r="H108" s="558"/>
      <c r="I108" s="72">
        <f>H40</f>
        <v>0</v>
      </c>
      <c r="J108" s="57"/>
    </row>
    <row r="109" spans="1:12" ht="27.75" customHeight="1" x14ac:dyDescent="0.25">
      <c r="A109" s="57"/>
      <c r="B109" s="58"/>
      <c r="C109" s="111"/>
      <c r="D109" s="489" t="str">
        <f>Weighting!C72</f>
        <v>SL 2.3</v>
      </c>
      <c r="E109" s="490" t="str">
        <f>Weighting!D72</f>
        <v xml:space="preserve">PARKS AND OPEN SPACES </v>
      </c>
      <c r="F109" s="67">
        <f>Weighting!F72*Weighting!G72</f>
        <v>60</v>
      </c>
      <c r="G109" s="68">
        <f>Weighting!G72</f>
        <v>3</v>
      </c>
      <c r="H109" s="558"/>
      <c r="I109" s="72">
        <f>H46</f>
        <v>0</v>
      </c>
      <c r="J109" s="57"/>
    </row>
    <row r="110" spans="1:12" ht="27.75" customHeight="1" x14ac:dyDescent="0.25">
      <c r="A110" s="57"/>
      <c r="B110" s="58"/>
      <c r="C110" s="111"/>
      <c r="D110" s="489" t="str">
        <f>Weighting!C73</f>
        <v>SL 2.4</v>
      </c>
      <c r="E110" s="490" t="str">
        <f>Weighting!D73</f>
        <v>EDUCATION FACILITIES</v>
      </c>
      <c r="F110" s="67">
        <f>Weighting!F73*Weighting!G73</f>
        <v>150</v>
      </c>
      <c r="G110" s="68">
        <f>Weighting!G73</f>
        <v>3</v>
      </c>
      <c r="H110" s="557"/>
      <c r="I110" s="69">
        <f>H52</f>
        <v>0</v>
      </c>
      <c r="J110" s="57"/>
    </row>
    <row r="111" spans="1:12" ht="27.75" customHeight="1" x14ac:dyDescent="0.25">
      <c r="A111" s="57"/>
      <c r="B111" s="58"/>
      <c r="C111" s="111"/>
      <c r="D111" s="489" t="str">
        <f>Weighting!C74</f>
        <v>SL 2.5</v>
      </c>
      <c r="E111" s="490" t="str">
        <f>Weighting!D74</f>
        <v>PUBLIC ADMINISTRATION FACILITIES</v>
      </c>
      <c r="F111" s="67">
        <f>Weighting!F74*Weighting!G74</f>
        <v>60</v>
      </c>
      <c r="G111" s="68">
        <f>Weighting!G74</f>
        <v>3</v>
      </c>
      <c r="H111" s="558"/>
      <c r="I111" s="72">
        <f>H58</f>
        <v>0</v>
      </c>
      <c r="J111" s="57"/>
    </row>
    <row r="112" spans="1:12" ht="27.75" customHeight="1" x14ac:dyDescent="0.25">
      <c r="A112" s="57"/>
      <c r="B112" s="58"/>
      <c r="C112" s="111"/>
      <c r="D112" s="489" t="str">
        <f>Weighting!C75</f>
        <v>SL 2.6</v>
      </c>
      <c r="E112" s="490" t="str">
        <f>Weighting!D75</f>
        <v>MEDICAL CARE FACILITIES</v>
      </c>
      <c r="F112" s="67">
        <f>Weighting!F75*Weighting!G75</f>
        <v>60</v>
      </c>
      <c r="G112" s="68">
        <f>Weighting!G75</f>
        <v>3</v>
      </c>
      <c r="H112" s="558"/>
      <c r="I112" s="72">
        <f>H64</f>
        <v>0</v>
      </c>
      <c r="J112" s="57"/>
    </row>
    <row r="113" spans="1:10" ht="27.75" customHeight="1" x14ac:dyDescent="0.25">
      <c r="A113" s="57"/>
      <c r="B113" s="58"/>
      <c r="C113" s="111"/>
      <c r="D113" s="489" t="str">
        <f>Weighting!C76</f>
        <v>SL 2.7</v>
      </c>
      <c r="E113" s="490" t="str">
        <f>Weighting!D76</f>
        <v>SPORT FACILITIES</v>
      </c>
      <c r="F113" s="67">
        <f>Weighting!F76*Weighting!G76</f>
        <v>60</v>
      </c>
      <c r="G113" s="68">
        <f>Weighting!G76</f>
        <v>3</v>
      </c>
      <c r="H113" s="557"/>
      <c r="I113" s="69">
        <f>H70</f>
        <v>0</v>
      </c>
      <c r="J113" s="57"/>
    </row>
    <row r="114" spans="1:10" ht="27.75" customHeight="1" x14ac:dyDescent="0.25">
      <c r="A114" s="57"/>
      <c r="B114" s="58"/>
      <c r="C114" s="111"/>
      <c r="D114" s="489" t="str">
        <f>Weighting!C77</f>
        <v>SL 2.8</v>
      </c>
      <c r="E114" s="490" t="str">
        <f>Weighting!D77</f>
        <v>LEISURE FACILITIES</v>
      </c>
      <c r="F114" s="67">
        <f>Weighting!F77*Weighting!G77</f>
        <v>60</v>
      </c>
      <c r="G114" s="68">
        <f>Weighting!G77</f>
        <v>3</v>
      </c>
      <c r="H114" s="558"/>
      <c r="I114" s="72">
        <f>H76</f>
        <v>0</v>
      </c>
      <c r="J114" s="57"/>
    </row>
    <row r="115" spans="1:10" ht="27.75" customHeight="1" x14ac:dyDescent="0.25">
      <c r="A115" s="57"/>
      <c r="B115" s="58"/>
      <c r="C115" s="111"/>
      <c r="D115" s="489" t="str">
        <f>Weighting!C78</f>
        <v>SL 2.9</v>
      </c>
      <c r="E115" s="490" t="str">
        <f>Weighting!D78</f>
        <v>OTHER SERVICES</v>
      </c>
      <c r="F115" s="67">
        <f>Weighting!F78*Weighting!G78</f>
        <v>60</v>
      </c>
      <c r="G115" s="68">
        <f>Weighting!G78</f>
        <v>3</v>
      </c>
      <c r="H115" s="558"/>
      <c r="I115" s="72">
        <f>H82</f>
        <v>0</v>
      </c>
      <c r="J115" s="57"/>
    </row>
    <row r="116" spans="1:10" ht="27.75" customHeight="1" x14ac:dyDescent="0.25">
      <c r="A116" s="57"/>
      <c r="B116" s="763">
        <f>G118/10</f>
        <v>0</v>
      </c>
      <c r="C116" s="763"/>
      <c r="D116" s="398" t="str">
        <f>Weighting!C79</f>
        <v>SL 3.0</v>
      </c>
      <c r="E116" s="396" t="str">
        <f>Weighting!D79</f>
        <v>RISK AT SITE - FLOODING*</v>
      </c>
      <c r="F116" s="67">
        <f>Weighting!F79*Weighting!G79</f>
        <v>200</v>
      </c>
      <c r="G116" s="68">
        <f>Weighting!G79</f>
        <v>2</v>
      </c>
      <c r="H116" s="557"/>
      <c r="I116" s="69">
        <f>H89</f>
        <v>0</v>
      </c>
      <c r="J116" s="57"/>
    </row>
    <row r="117" spans="1:10" ht="27.75" customHeight="1" x14ac:dyDescent="0.25">
      <c r="A117" s="57"/>
      <c r="B117" s="764" t="s">
        <v>50</v>
      </c>
      <c r="C117" s="764"/>
      <c r="D117" s="764"/>
      <c r="E117" s="764"/>
      <c r="F117" s="73">
        <f>SUM(F102:F116)</f>
        <v>1070</v>
      </c>
      <c r="G117" s="74"/>
      <c r="H117" s="556"/>
      <c r="I117" s="75">
        <f>SUM(I102:J116)</f>
        <v>0</v>
      </c>
      <c r="J117" s="57"/>
    </row>
    <row r="118" spans="1:10" ht="12" customHeight="1" x14ac:dyDescent="0.2">
      <c r="A118" s="57"/>
      <c r="B118" s="58"/>
      <c r="C118" s="57"/>
      <c r="D118" s="57"/>
      <c r="E118" s="57"/>
      <c r="F118" s="57"/>
      <c r="G118" s="112">
        <f>G120/10</f>
        <v>0</v>
      </c>
      <c r="H118" s="269">
        <f>10-G118</f>
        <v>10</v>
      </c>
      <c r="I118" s="57"/>
      <c r="J118" s="57"/>
    </row>
    <row r="120" spans="1:10" x14ac:dyDescent="0.2">
      <c r="G120" s="59">
        <f>I117*100/F117</f>
        <v>0</v>
      </c>
    </row>
  </sheetData>
  <sheetProtection password="EFA2" sheet="1" objects="1" scenarios="1" selectLockedCells="1"/>
  <dataConsolidate function="product"/>
  <mergeCells count="94">
    <mergeCell ref="C2:E2"/>
    <mergeCell ref="B117:E117"/>
    <mergeCell ref="C82:E82"/>
    <mergeCell ref="C83:E83"/>
    <mergeCell ref="C99:G99"/>
    <mergeCell ref="B100:C100"/>
    <mergeCell ref="C91:E91"/>
    <mergeCell ref="C92:E92"/>
    <mergeCell ref="C93:E93"/>
    <mergeCell ref="C95:E95"/>
    <mergeCell ref="C94:E94"/>
    <mergeCell ref="C84:E84"/>
    <mergeCell ref="C85:E85"/>
    <mergeCell ref="C86:E86"/>
    <mergeCell ref="C87:E87"/>
    <mergeCell ref="C97:E97"/>
    <mergeCell ref="C89:E89"/>
    <mergeCell ref="C90:F90"/>
    <mergeCell ref="C68:E68"/>
    <mergeCell ref="C60:E60"/>
    <mergeCell ref="C70:E70"/>
    <mergeCell ref="C71:E71"/>
    <mergeCell ref="C66:E66"/>
    <mergeCell ref="C67:E67"/>
    <mergeCell ref="C59:E59"/>
    <mergeCell ref="C64:E64"/>
    <mergeCell ref="C65:E65"/>
    <mergeCell ref="C61:E61"/>
    <mergeCell ref="C62:E62"/>
    <mergeCell ref="C63:E63"/>
    <mergeCell ref="C34:E34"/>
    <mergeCell ref="C33:F33"/>
    <mergeCell ref="B116:C116"/>
    <mergeCell ref="C72:E72"/>
    <mergeCell ref="C73:E73"/>
    <mergeCell ref="C74:E74"/>
    <mergeCell ref="C52:E52"/>
    <mergeCell ref="C69:E69"/>
    <mergeCell ref="C78:E78"/>
    <mergeCell ref="C79:E79"/>
    <mergeCell ref="C80:E80"/>
    <mergeCell ref="C81:E81"/>
    <mergeCell ref="C77:E77"/>
    <mergeCell ref="C76:E76"/>
    <mergeCell ref="C58:E58"/>
    <mergeCell ref="C75:E75"/>
    <mergeCell ref="C25:E25"/>
    <mergeCell ref="C24:E24"/>
    <mergeCell ref="C20:E20"/>
    <mergeCell ref="C50:E50"/>
    <mergeCell ref="C51:E51"/>
    <mergeCell ref="C30:E30"/>
    <mergeCell ref="C23:E23"/>
    <mergeCell ref="C47:E47"/>
    <mergeCell ref="C26:E26"/>
    <mergeCell ref="C36:E36"/>
    <mergeCell ref="C41:E41"/>
    <mergeCell ref="C40:E40"/>
    <mergeCell ref="C44:E44"/>
    <mergeCell ref="C45:E45"/>
    <mergeCell ref="C35:E35"/>
    <mergeCell ref="C27:E27"/>
    <mergeCell ref="C4:E4"/>
    <mergeCell ref="C6:E6"/>
    <mergeCell ref="C10:E10"/>
    <mergeCell ref="C22:E22"/>
    <mergeCell ref="C11:E11"/>
    <mergeCell ref="C17:E17"/>
    <mergeCell ref="C18:E18"/>
    <mergeCell ref="C21:E21"/>
    <mergeCell ref="C19:E19"/>
    <mergeCell ref="C8:E8"/>
    <mergeCell ref="C9:E9"/>
    <mergeCell ref="C12:E12"/>
    <mergeCell ref="C13:E13"/>
    <mergeCell ref="C14:E14"/>
    <mergeCell ref="C16:E16"/>
    <mergeCell ref="C15:E15"/>
    <mergeCell ref="C57:E57"/>
    <mergeCell ref="C53:E53"/>
    <mergeCell ref="C29:E29"/>
    <mergeCell ref="C28:E28"/>
    <mergeCell ref="C56:E56"/>
    <mergeCell ref="C32:E32"/>
    <mergeCell ref="C55:E55"/>
    <mergeCell ref="C42:E42"/>
    <mergeCell ref="C43:E43"/>
    <mergeCell ref="C54:E54"/>
    <mergeCell ref="C37:E37"/>
    <mergeCell ref="C38:E38"/>
    <mergeCell ref="C39:E39"/>
    <mergeCell ref="C48:E48"/>
    <mergeCell ref="C49:E49"/>
    <mergeCell ref="C46:E46"/>
  </mergeCells>
  <conditionalFormatting sqref="B116">
    <cfRule type="containsText" dxfId="117" priority="4" operator="containsText" text="GOLD">
      <formula>NOT(ISERROR(SEARCH("GOLD",B116)))</formula>
    </cfRule>
    <cfRule type="containsText" dxfId="116" priority="5" operator="containsText" text="SILVER">
      <formula>NOT(ISERROR(SEARCH("SILVER",B116)))</formula>
    </cfRule>
    <cfRule type="containsText" dxfId="115" priority="6" operator="containsText" text="CERTIFIED">
      <formula>NOT(ISERROR(SEARCH("CERTIFIED",B116)))</formula>
    </cfRule>
  </conditionalFormatting>
  <conditionalFormatting sqref="B116:C116">
    <cfRule type="containsText" dxfId="114" priority="1" operator="containsText" text="NOT CERTIFIED">
      <formula>NOT(ISERROR(SEARCH("NOT CERTIFIED",B116)))</formula>
    </cfRule>
    <cfRule type="expression" dxfId="113" priority="2">
      <formula>$F$97=0</formula>
    </cfRule>
    <cfRule type="containsText" dxfId="112" priority="3" operator="containsText" text="PLATINUM">
      <formula>NOT(ISERROR(SEARCH("PLATINUM",B116)))</formula>
    </cfRule>
  </conditionalFormatting>
  <dataValidations count="15">
    <dataValidation type="list" allowBlank="1" showInputMessage="1" showErrorMessage="1" sqref="I85">
      <formula1>$F$83:$F$87</formula1>
    </dataValidation>
    <dataValidation type="list" allowBlank="1" showInputMessage="1" showErrorMessage="1" sqref="I11">
      <formula1>$F$9:$F$13</formula1>
    </dataValidation>
    <dataValidation type="list" allowBlank="1" showInputMessage="1" showErrorMessage="1" sqref="I28">
      <formula1>$F$27:$F$30</formula1>
    </dataValidation>
    <dataValidation type="list" allowBlank="1" showInputMessage="1" showErrorMessage="1" sqref="I17">
      <formula1>$F$15:$F$19</formula1>
    </dataValidation>
    <dataValidation type="list" allowBlank="1" showInputMessage="1" showErrorMessage="1" sqref="I23">
      <formula1>$F$21:$F$25</formula1>
    </dataValidation>
    <dataValidation type="list" allowBlank="1" showInputMessage="1" showErrorMessage="1" sqref="I37">
      <formula1>$F$35:$F$39</formula1>
    </dataValidation>
    <dataValidation type="list" allowBlank="1" showInputMessage="1" showErrorMessage="1" sqref="I43">
      <formula1>$F$41:$F$45</formula1>
    </dataValidation>
    <dataValidation type="list" allowBlank="1" showInputMessage="1" showErrorMessage="1" sqref="I49">
      <formula1>$F$47:$F$51</formula1>
    </dataValidation>
    <dataValidation type="list" allowBlank="1" showInputMessage="1" showErrorMessage="1" sqref="I55">
      <formula1>$F$53:$F$57</formula1>
    </dataValidation>
    <dataValidation type="list" allowBlank="1" showInputMessage="1" showErrorMessage="1" sqref="I61">
      <formula1>$F$59:$F$63</formula1>
    </dataValidation>
    <dataValidation type="list" allowBlank="1" showInputMessage="1" showErrorMessage="1" sqref="I67">
      <formula1>$F$65:$F$69</formula1>
    </dataValidation>
    <dataValidation type="list" allowBlank="1" showInputMessage="1" showErrorMessage="1" sqref="I73">
      <formula1>$F$71:$F$75</formula1>
    </dataValidation>
    <dataValidation type="list" allowBlank="1" showInputMessage="1" showErrorMessage="1" sqref="I79">
      <formula1>$F$77:$F$81</formula1>
    </dataValidation>
    <dataValidation type="list" allowBlank="1" showInputMessage="1" showErrorMessage="1" sqref="I95">
      <formula1>$F$91:$F$95</formula1>
    </dataValidation>
    <dataValidation type="list" allowBlank="1" showInputMessage="1" showErrorMessage="1" sqref="I92">
      <formula1>$F$91:$F$95</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owBreaks count="1" manualBreakCount="1">
    <brk id="96" max="16383" man="1"/>
  </rowBreaks>
  <ignoredErrors>
    <ignoredError sqref="F117 I117" emptyCellReference="1"/>
  </ignoredErrors>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EI95"/>
  <sheetViews>
    <sheetView zoomScale="80" zoomScaleNormal="80" zoomScalePageLayoutView="80" workbookViewId="0">
      <pane ySplit="3" topLeftCell="A4" activePane="bottomLeft" state="frozen"/>
      <selection pane="bottomLeft" activeCell="L3" sqref="L3"/>
    </sheetView>
  </sheetViews>
  <sheetFormatPr baseColWidth="10" defaultColWidth="11" defaultRowHeight="19" outlineLevelCol="1" x14ac:dyDescent="0.25"/>
  <cols>
    <col min="1" max="1" width="1.6640625" style="26" customWidth="1"/>
    <col min="2" max="2" width="5" style="26" customWidth="1"/>
    <col min="3" max="3" width="11.33203125" style="56" customWidth="1"/>
    <col min="4" max="4" width="32.1640625" style="26" customWidth="1"/>
    <col min="5" max="5" width="27.1640625" style="26" customWidth="1"/>
    <col min="6" max="6" width="11" style="26" customWidth="1"/>
    <col min="7" max="7" width="15.33203125" style="26" customWidth="1"/>
    <col min="8" max="11" width="0.1640625" style="26" customWidth="1"/>
    <col min="12" max="21" width="13.5" style="26" customWidth="1"/>
    <col min="22" max="111" width="13.5" style="26" customWidth="1" outlineLevel="1"/>
    <col min="112" max="139" width="13.5" style="26" customWidth="1"/>
    <col min="140" max="16384" width="11" style="26"/>
  </cols>
  <sheetData>
    <row r="1" spans="1:111" x14ac:dyDescent="0.25">
      <c r="J1" s="120">
        <f>Weighting!F92/10</f>
        <v>0</v>
      </c>
      <c r="K1" s="120">
        <f>Weighting!G92/10</f>
        <v>0.35</v>
      </c>
      <c r="AR1" s="26">
        <v>1</v>
      </c>
    </row>
    <row r="2" spans="1:111" ht="24" customHeight="1" thickBot="1" x14ac:dyDescent="0.3">
      <c r="A2" s="22"/>
      <c r="B2" s="22"/>
      <c r="C2" s="29"/>
      <c r="D2" s="22"/>
      <c r="E2" s="22"/>
      <c r="F2" s="22"/>
      <c r="G2" s="623" t="str">
        <f>Home!C17</f>
        <v>Select here</v>
      </c>
      <c r="H2" s="44">
        <f>(F12+F30+F45+F55)</f>
        <v>0</v>
      </c>
      <c r="I2" s="24">
        <f>(4-H2)</f>
        <v>4</v>
      </c>
      <c r="J2" s="120">
        <f>Weighting!F93/10</f>
        <v>0.35</v>
      </c>
      <c r="K2" s="120">
        <f>Weighting!G93/10</f>
        <v>0.5</v>
      </c>
    </row>
    <row r="3" spans="1:111" ht="20" customHeight="1" thickBot="1" x14ac:dyDescent="0.25">
      <c r="A3" s="22"/>
      <c r="B3" s="22"/>
      <c r="C3" s="772" t="str">
        <f>Home!C2</f>
        <v>HPI - Home Performance Index</v>
      </c>
      <c r="D3" s="773"/>
      <c r="E3" s="773"/>
      <c r="F3" s="773"/>
      <c r="G3" s="774"/>
      <c r="H3" s="24" t="b">
        <f>E9</f>
        <v>0</v>
      </c>
      <c r="I3" s="24">
        <f>1-H3</f>
        <v>1</v>
      </c>
      <c r="J3" s="120">
        <f>Weighting!F94/10</f>
        <v>0.5</v>
      </c>
      <c r="K3" s="120">
        <f>Weighting!G94/10</f>
        <v>0.7</v>
      </c>
      <c r="L3" s="260" t="str">
        <f>Home!M23</f>
        <v>UNIT 1</v>
      </c>
      <c r="M3" s="260" t="str">
        <f>Home!N23</f>
        <v>UNIT 2</v>
      </c>
      <c r="N3" s="260" t="str">
        <f>Home!O23</f>
        <v>UNIT 3</v>
      </c>
      <c r="O3" s="260" t="str">
        <f>Home!P23</f>
        <v>UNIT 4</v>
      </c>
      <c r="P3" s="260" t="str">
        <f>Home!Q23</f>
        <v>UNIT 5</v>
      </c>
      <c r="Q3" s="260" t="str">
        <f>Home!R23</f>
        <v>UNIT 6</v>
      </c>
      <c r="R3" s="260" t="str">
        <f>Home!S23</f>
        <v>UNIT 7</v>
      </c>
      <c r="S3" s="260" t="str">
        <f>Home!T23</f>
        <v>UNIT 8</v>
      </c>
      <c r="T3" s="260" t="str">
        <f>Home!U23</f>
        <v>UNIT 9</v>
      </c>
      <c r="U3" s="260" t="str">
        <f>Home!V23</f>
        <v>UNIT 10</v>
      </c>
      <c r="V3" s="260" t="str">
        <f>Home!W23</f>
        <v>UNIT 11</v>
      </c>
      <c r="W3" s="260" t="str">
        <f>Home!X23</f>
        <v>UNIT 12</v>
      </c>
      <c r="X3" s="260" t="str">
        <f>Home!Y23</f>
        <v>UNIT 13</v>
      </c>
      <c r="Y3" s="260" t="str">
        <f>Home!Z23</f>
        <v>UNIT 14</v>
      </c>
      <c r="Z3" s="260" t="str">
        <f>Home!AA23</f>
        <v>UNIT 15</v>
      </c>
      <c r="AA3" s="260" t="str">
        <f>Home!AB23</f>
        <v>UNIT 16</v>
      </c>
      <c r="AB3" s="260" t="str">
        <f>Home!AC23</f>
        <v>UNIT 17</v>
      </c>
      <c r="AC3" s="260" t="str">
        <f>Home!AD23</f>
        <v>UNIT 18</v>
      </c>
      <c r="AD3" s="260" t="str">
        <f>Home!AE23</f>
        <v>UNIT 19</v>
      </c>
      <c r="AE3" s="260" t="str">
        <f>Home!AF23</f>
        <v>UNIT 20</v>
      </c>
      <c r="AF3" s="260" t="str">
        <f>Home!AG23</f>
        <v>UNIT 21</v>
      </c>
      <c r="AG3" s="260" t="str">
        <f>Home!AH23</f>
        <v>UNIT 22</v>
      </c>
      <c r="AH3" s="260" t="str">
        <f>Home!AI23</f>
        <v>UNIT 23</v>
      </c>
      <c r="AI3" s="260" t="str">
        <f>Home!AJ23</f>
        <v>UNIT 24</v>
      </c>
      <c r="AJ3" s="260" t="str">
        <f>Home!AK23</f>
        <v>UNIT 25</v>
      </c>
      <c r="AK3" s="260" t="str">
        <f>Home!AL23</f>
        <v>UNIT 26</v>
      </c>
      <c r="AL3" s="260" t="str">
        <f>Home!AM23</f>
        <v>UNIT 27</v>
      </c>
      <c r="AM3" s="260" t="str">
        <f>Home!AN23</f>
        <v>UNIT 28</v>
      </c>
      <c r="AN3" s="260" t="str">
        <f>Home!AO23</f>
        <v>UNIT 29</v>
      </c>
      <c r="AO3" s="260" t="str">
        <f>Home!AP23</f>
        <v>UNIT 30</v>
      </c>
      <c r="AP3" s="260" t="str">
        <f>Home!AQ23</f>
        <v>UNIT 31</v>
      </c>
      <c r="AQ3" s="260" t="str">
        <f>Home!AR23</f>
        <v>UNIT 32</v>
      </c>
      <c r="AR3" s="260" t="str">
        <f>Home!AS23</f>
        <v>UNIT 33</v>
      </c>
      <c r="AS3" s="260" t="str">
        <f>Home!AT23</f>
        <v>UNIT 34</v>
      </c>
      <c r="AT3" s="260" t="str">
        <f>Home!AU23</f>
        <v>UNIT 35</v>
      </c>
      <c r="AU3" s="260" t="str">
        <f>Home!AV23</f>
        <v>UNIT 36</v>
      </c>
      <c r="AV3" s="260" t="str">
        <f>Home!AW23</f>
        <v>UNIT 37</v>
      </c>
      <c r="AW3" s="260" t="str">
        <f>Home!AX23</f>
        <v>UNIT 38</v>
      </c>
      <c r="AX3" s="260" t="str">
        <f>Home!AY23</f>
        <v>UNIT 39</v>
      </c>
      <c r="AY3" s="260" t="str">
        <f>Home!AZ23</f>
        <v>UNIT 40</v>
      </c>
      <c r="AZ3" s="260" t="str">
        <f>Home!BA23</f>
        <v>UNIT 41</v>
      </c>
      <c r="BA3" s="260" t="str">
        <f>Home!BB23</f>
        <v>UNIT 42</v>
      </c>
      <c r="BB3" s="260" t="str">
        <f>Home!BC23</f>
        <v>UNIT 43</v>
      </c>
      <c r="BC3" s="260" t="str">
        <f>Home!BD23</f>
        <v>UNIT 44</v>
      </c>
      <c r="BD3" s="260" t="str">
        <f>Home!BE23</f>
        <v>UNIT 45</v>
      </c>
      <c r="BE3" s="260" t="str">
        <f>Home!BF23</f>
        <v>UNIT 46</v>
      </c>
      <c r="BF3" s="260" t="str">
        <f>Home!BG23</f>
        <v>UNIT 47</v>
      </c>
      <c r="BG3" s="260" t="str">
        <f>Home!BH23</f>
        <v>UNIT 48</v>
      </c>
      <c r="BH3" s="260" t="str">
        <f>Home!BI23</f>
        <v>UNIT 49</v>
      </c>
      <c r="BI3" s="260" t="str">
        <f>Home!BJ23</f>
        <v>UNIT 50</v>
      </c>
      <c r="BJ3" s="260" t="str">
        <f>Home!BK23</f>
        <v>UNIT 51</v>
      </c>
      <c r="BK3" s="260" t="str">
        <f>Home!BL23</f>
        <v>UNIT 52</v>
      </c>
      <c r="BL3" s="260" t="str">
        <f>Home!BM23</f>
        <v>UNIT 53</v>
      </c>
      <c r="BM3" s="260" t="str">
        <f>Home!BN23</f>
        <v>UNIT 54</v>
      </c>
      <c r="BN3" s="260" t="str">
        <f>Home!BO23</f>
        <v>UNIT 55</v>
      </c>
      <c r="BO3" s="260" t="str">
        <f>Home!BP23</f>
        <v>UNIT 56</v>
      </c>
      <c r="BP3" s="260" t="str">
        <f>Home!BQ23</f>
        <v>UNIT 57</v>
      </c>
      <c r="BQ3" s="260" t="str">
        <f>Home!BR23</f>
        <v>UNIT 58</v>
      </c>
      <c r="BR3" s="260" t="str">
        <f>Home!BS23</f>
        <v>UNIT 59</v>
      </c>
      <c r="BS3" s="260" t="str">
        <f>Home!BT23</f>
        <v>UNIT 60</v>
      </c>
      <c r="BT3" s="260" t="str">
        <f>Home!BU23</f>
        <v>UNIT 61</v>
      </c>
      <c r="BU3" s="260" t="str">
        <f>Home!BV23</f>
        <v>UNIT 62</v>
      </c>
      <c r="BV3" s="260" t="str">
        <f>Home!BW23</f>
        <v>UNIT 63</v>
      </c>
      <c r="BW3" s="260" t="str">
        <f>Home!BX23</f>
        <v>UNIT 64</v>
      </c>
      <c r="BX3" s="260" t="str">
        <f>Home!BY23</f>
        <v>UNIT 65</v>
      </c>
      <c r="BY3" s="260" t="str">
        <f>Home!BZ23</f>
        <v>UNIT 66</v>
      </c>
      <c r="BZ3" s="260" t="str">
        <f>Home!CA23</f>
        <v>UNIT 67</v>
      </c>
      <c r="CA3" s="260" t="str">
        <f>Home!CB23</f>
        <v>UNIT 68</v>
      </c>
      <c r="CB3" s="260" t="str">
        <f>Home!CC23</f>
        <v>UNIT 69</v>
      </c>
      <c r="CC3" s="260" t="str">
        <f>Home!CD23</f>
        <v>UNIT 70</v>
      </c>
      <c r="CD3" s="260" t="str">
        <f>Home!CE23</f>
        <v>UNIT 71</v>
      </c>
      <c r="CE3" s="260" t="str">
        <f>Home!CF23</f>
        <v>UNIT 72</v>
      </c>
      <c r="CF3" s="260" t="str">
        <f>Home!CG23</f>
        <v>UNIT 73</v>
      </c>
      <c r="CG3" s="260" t="str">
        <f>Home!CH23</f>
        <v>UNIT 74</v>
      </c>
      <c r="CH3" s="260" t="str">
        <f>Home!CI23</f>
        <v>UNIT 75</v>
      </c>
      <c r="CI3" s="260" t="str">
        <f>Home!CJ23</f>
        <v>UNIT 76</v>
      </c>
      <c r="CJ3" s="260" t="str">
        <f>Home!CK23</f>
        <v>UNIT 77</v>
      </c>
      <c r="CK3" s="260" t="str">
        <f>Home!CL23</f>
        <v>UNIT 78</v>
      </c>
      <c r="CL3" s="260" t="str">
        <f>Home!CM23</f>
        <v>UNIT 79</v>
      </c>
      <c r="CM3" s="260" t="str">
        <f>Home!CN23</f>
        <v>UNIT 80</v>
      </c>
      <c r="CN3" s="260" t="str">
        <f>Home!CO23</f>
        <v>UNIT 81</v>
      </c>
      <c r="CO3" s="260" t="str">
        <f>Home!CP23</f>
        <v>UNIT 82</v>
      </c>
      <c r="CP3" s="260" t="str">
        <f>Home!CQ23</f>
        <v>UNIT 83</v>
      </c>
      <c r="CQ3" s="260" t="str">
        <f>Home!CR23</f>
        <v>UNIT 84</v>
      </c>
      <c r="CR3" s="260" t="str">
        <f>Home!CS23</f>
        <v>UNIT 85</v>
      </c>
      <c r="CS3" s="260" t="str">
        <f>Home!CT23</f>
        <v>UNIT 86</v>
      </c>
      <c r="CT3" s="260" t="str">
        <f>Home!CU23</f>
        <v>UNIT 87</v>
      </c>
      <c r="CU3" s="260" t="str">
        <f>Home!CV23</f>
        <v>UNIT 88</v>
      </c>
      <c r="CV3" s="260" t="str">
        <f>Home!CW23</f>
        <v>UNIT 89</v>
      </c>
      <c r="CW3" s="260" t="str">
        <f>Home!CX23</f>
        <v>UNIT 90</v>
      </c>
      <c r="CX3" s="260" t="str">
        <f>Home!CY23</f>
        <v>UNIT 91</v>
      </c>
      <c r="CY3" s="260" t="str">
        <f>Home!CZ23</f>
        <v>UNIT 92</v>
      </c>
      <c r="CZ3" s="260" t="str">
        <f>Home!DA23</f>
        <v>UNIT 93</v>
      </c>
      <c r="DA3" s="260" t="str">
        <f>Home!DB23</f>
        <v>UNIT 94</v>
      </c>
      <c r="DB3" s="260" t="str">
        <f>Home!DC23</f>
        <v>UNIT 95</v>
      </c>
      <c r="DC3" s="260" t="str">
        <f>Home!DD23</f>
        <v>UNIT 96</v>
      </c>
      <c r="DD3" s="260" t="str">
        <f>Home!DE23</f>
        <v>UNIT 97</v>
      </c>
      <c r="DE3" s="260" t="str">
        <f>Home!DF23</f>
        <v>UNIT 98</v>
      </c>
      <c r="DF3" s="260" t="str">
        <f>Home!DG23</f>
        <v>UNIT 99</v>
      </c>
      <c r="DG3" s="260" t="str">
        <f>Home!DH23</f>
        <v>UNIT 100</v>
      </c>
    </row>
    <row r="4" spans="1:111" ht="16" customHeight="1" thickBot="1" x14ac:dyDescent="0.25">
      <c r="A4" s="22"/>
      <c r="B4" s="22"/>
      <c r="C4" s="27"/>
      <c r="D4" s="27"/>
      <c r="E4" s="27"/>
      <c r="F4" s="27"/>
      <c r="G4" s="27"/>
      <c r="H4" s="22"/>
      <c r="I4" s="22"/>
      <c r="J4" s="120">
        <f>Weighting!F95/10</f>
        <v>0.7</v>
      </c>
      <c r="K4" s="120">
        <f>Weighting!G95/10</f>
        <v>1</v>
      </c>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row>
    <row r="5" spans="1:111" ht="21" customHeight="1" x14ac:dyDescent="0.2">
      <c r="A5" s="28"/>
      <c r="B5" s="45"/>
      <c r="C5" s="509" t="s">
        <v>187</v>
      </c>
      <c r="D5" s="646">
        <f>Home!C3</f>
        <v>0</v>
      </c>
      <c r="E5" s="646"/>
      <c r="F5" s="646"/>
      <c r="G5" s="647"/>
      <c r="H5" s="22"/>
      <c r="I5" s="22"/>
      <c r="J5" s="120">
        <f>Weighting!F96/10</f>
        <v>1.1000000000000001</v>
      </c>
      <c r="K5" s="120">
        <f>Weighting!G96/10</f>
        <v>1.2</v>
      </c>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row>
    <row r="6" spans="1:111" ht="36.75" customHeight="1" x14ac:dyDescent="0.2">
      <c r="A6" s="28"/>
      <c r="B6" s="45"/>
      <c r="C6" s="510" t="s">
        <v>186</v>
      </c>
      <c r="D6" s="648" t="str">
        <f>Home!C4</f>
        <v>00/00/2018</v>
      </c>
      <c r="E6" s="648"/>
      <c r="F6" s="648"/>
      <c r="G6" s="649"/>
      <c r="H6" s="22"/>
      <c r="I6" s="22"/>
      <c r="L6" s="321">
        <f t="shared" ref="L6:AQ6" si="0">(L12+L30+L45+L55)/4</f>
        <v>0</v>
      </c>
      <c r="M6" s="321">
        <f t="shared" si="0"/>
        <v>0</v>
      </c>
      <c r="N6" s="321">
        <f t="shared" si="0"/>
        <v>0</v>
      </c>
      <c r="O6" s="321">
        <f t="shared" si="0"/>
        <v>0</v>
      </c>
      <c r="P6" s="321">
        <f t="shared" si="0"/>
        <v>0</v>
      </c>
      <c r="Q6" s="321">
        <f t="shared" si="0"/>
        <v>0</v>
      </c>
      <c r="R6" s="321">
        <f t="shared" si="0"/>
        <v>0</v>
      </c>
      <c r="S6" s="321">
        <f t="shared" si="0"/>
        <v>0</v>
      </c>
      <c r="T6" s="321">
        <f t="shared" si="0"/>
        <v>0</v>
      </c>
      <c r="U6" s="321">
        <f t="shared" si="0"/>
        <v>0</v>
      </c>
      <c r="V6" s="321">
        <f t="shared" si="0"/>
        <v>0</v>
      </c>
      <c r="W6" s="321">
        <f t="shared" si="0"/>
        <v>0</v>
      </c>
      <c r="X6" s="321">
        <f t="shared" si="0"/>
        <v>0</v>
      </c>
      <c r="Y6" s="321">
        <f t="shared" si="0"/>
        <v>0</v>
      </c>
      <c r="Z6" s="321">
        <f t="shared" si="0"/>
        <v>0</v>
      </c>
      <c r="AA6" s="321">
        <f t="shared" si="0"/>
        <v>0</v>
      </c>
      <c r="AB6" s="321">
        <f t="shared" si="0"/>
        <v>0</v>
      </c>
      <c r="AC6" s="321">
        <f t="shared" si="0"/>
        <v>0</v>
      </c>
      <c r="AD6" s="321">
        <f t="shared" si="0"/>
        <v>0</v>
      </c>
      <c r="AE6" s="321">
        <f t="shared" si="0"/>
        <v>0</v>
      </c>
      <c r="AF6" s="321">
        <f t="shared" si="0"/>
        <v>0</v>
      </c>
      <c r="AG6" s="321">
        <f t="shared" si="0"/>
        <v>0</v>
      </c>
      <c r="AH6" s="321">
        <f t="shared" si="0"/>
        <v>0</v>
      </c>
      <c r="AI6" s="321">
        <f t="shared" si="0"/>
        <v>0</v>
      </c>
      <c r="AJ6" s="321">
        <f t="shared" si="0"/>
        <v>0</v>
      </c>
      <c r="AK6" s="321">
        <f t="shared" si="0"/>
        <v>0</v>
      </c>
      <c r="AL6" s="321">
        <f t="shared" si="0"/>
        <v>0</v>
      </c>
      <c r="AM6" s="321">
        <f t="shared" si="0"/>
        <v>0</v>
      </c>
      <c r="AN6" s="321">
        <f t="shared" si="0"/>
        <v>0</v>
      </c>
      <c r="AO6" s="321">
        <f t="shared" si="0"/>
        <v>0</v>
      </c>
      <c r="AP6" s="321">
        <f t="shared" si="0"/>
        <v>0</v>
      </c>
      <c r="AQ6" s="321">
        <f t="shared" si="0"/>
        <v>0</v>
      </c>
      <c r="AR6" s="321">
        <f t="shared" ref="AR6:BW6" si="1">(AR12+AR30+AR45+AR55)/4</f>
        <v>0</v>
      </c>
      <c r="AS6" s="321">
        <f t="shared" si="1"/>
        <v>0</v>
      </c>
      <c r="AT6" s="321">
        <f t="shared" si="1"/>
        <v>0</v>
      </c>
      <c r="AU6" s="321">
        <f t="shared" si="1"/>
        <v>0</v>
      </c>
      <c r="AV6" s="321">
        <f t="shared" si="1"/>
        <v>0</v>
      </c>
      <c r="AW6" s="321">
        <f t="shared" si="1"/>
        <v>0</v>
      </c>
      <c r="AX6" s="321">
        <f t="shared" si="1"/>
        <v>0</v>
      </c>
      <c r="AY6" s="321">
        <f t="shared" si="1"/>
        <v>0</v>
      </c>
      <c r="AZ6" s="321">
        <f t="shared" si="1"/>
        <v>0</v>
      </c>
      <c r="BA6" s="321">
        <f t="shared" si="1"/>
        <v>0</v>
      </c>
      <c r="BB6" s="321">
        <f t="shared" si="1"/>
        <v>0</v>
      </c>
      <c r="BC6" s="321">
        <f t="shared" si="1"/>
        <v>0</v>
      </c>
      <c r="BD6" s="321">
        <f t="shared" si="1"/>
        <v>0</v>
      </c>
      <c r="BE6" s="321">
        <f t="shared" si="1"/>
        <v>0</v>
      </c>
      <c r="BF6" s="321">
        <f t="shared" si="1"/>
        <v>0</v>
      </c>
      <c r="BG6" s="321">
        <f t="shared" si="1"/>
        <v>0</v>
      </c>
      <c r="BH6" s="321">
        <f t="shared" si="1"/>
        <v>0</v>
      </c>
      <c r="BI6" s="321">
        <f t="shared" si="1"/>
        <v>0</v>
      </c>
      <c r="BJ6" s="321">
        <f t="shared" si="1"/>
        <v>0</v>
      </c>
      <c r="BK6" s="321">
        <f t="shared" si="1"/>
        <v>0</v>
      </c>
      <c r="BL6" s="321">
        <f t="shared" si="1"/>
        <v>0</v>
      </c>
      <c r="BM6" s="321">
        <f t="shared" si="1"/>
        <v>0</v>
      </c>
      <c r="BN6" s="321">
        <f t="shared" si="1"/>
        <v>0</v>
      </c>
      <c r="BO6" s="321">
        <f t="shared" si="1"/>
        <v>0</v>
      </c>
      <c r="BP6" s="321">
        <f t="shared" si="1"/>
        <v>0</v>
      </c>
      <c r="BQ6" s="321">
        <f t="shared" si="1"/>
        <v>0</v>
      </c>
      <c r="BR6" s="321">
        <f t="shared" si="1"/>
        <v>0</v>
      </c>
      <c r="BS6" s="321">
        <f t="shared" si="1"/>
        <v>0</v>
      </c>
      <c r="BT6" s="321">
        <f t="shared" si="1"/>
        <v>0</v>
      </c>
      <c r="BU6" s="321">
        <f t="shared" si="1"/>
        <v>0</v>
      </c>
      <c r="BV6" s="321">
        <f t="shared" si="1"/>
        <v>0</v>
      </c>
      <c r="BW6" s="321">
        <f t="shared" si="1"/>
        <v>0</v>
      </c>
      <c r="BX6" s="321">
        <f t="shared" ref="BX6:DG6" si="2">(BX12+BX30+BX45+BX55)/4</f>
        <v>0</v>
      </c>
      <c r="BY6" s="321">
        <f t="shared" si="2"/>
        <v>0</v>
      </c>
      <c r="BZ6" s="321">
        <f t="shared" si="2"/>
        <v>0</v>
      </c>
      <c r="CA6" s="321">
        <f t="shared" si="2"/>
        <v>0</v>
      </c>
      <c r="CB6" s="321">
        <f t="shared" si="2"/>
        <v>0</v>
      </c>
      <c r="CC6" s="321">
        <f t="shared" si="2"/>
        <v>0</v>
      </c>
      <c r="CD6" s="321">
        <f t="shared" si="2"/>
        <v>0</v>
      </c>
      <c r="CE6" s="321">
        <f t="shared" si="2"/>
        <v>0</v>
      </c>
      <c r="CF6" s="321">
        <f t="shared" si="2"/>
        <v>0</v>
      </c>
      <c r="CG6" s="321">
        <f t="shared" si="2"/>
        <v>0</v>
      </c>
      <c r="CH6" s="321">
        <f t="shared" si="2"/>
        <v>0</v>
      </c>
      <c r="CI6" s="321">
        <f t="shared" si="2"/>
        <v>0</v>
      </c>
      <c r="CJ6" s="321">
        <f t="shared" si="2"/>
        <v>0</v>
      </c>
      <c r="CK6" s="321">
        <f t="shared" si="2"/>
        <v>0</v>
      </c>
      <c r="CL6" s="321">
        <f t="shared" si="2"/>
        <v>0</v>
      </c>
      <c r="CM6" s="321">
        <f t="shared" si="2"/>
        <v>0</v>
      </c>
      <c r="CN6" s="321">
        <f t="shared" si="2"/>
        <v>0</v>
      </c>
      <c r="CO6" s="321">
        <f t="shared" si="2"/>
        <v>0</v>
      </c>
      <c r="CP6" s="321">
        <f t="shared" si="2"/>
        <v>0</v>
      </c>
      <c r="CQ6" s="321">
        <f t="shared" si="2"/>
        <v>0</v>
      </c>
      <c r="CR6" s="321">
        <f t="shared" si="2"/>
        <v>0</v>
      </c>
      <c r="CS6" s="321">
        <f t="shared" si="2"/>
        <v>0</v>
      </c>
      <c r="CT6" s="321">
        <f t="shared" si="2"/>
        <v>0</v>
      </c>
      <c r="CU6" s="321">
        <f t="shared" si="2"/>
        <v>0</v>
      </c>
      <c r="CV6" s="321">
        <f t="shared" si="2"/>
        <v>0</v>
      </c>
      <c r="CW6" s="321">
        <f t="shared" si="2"/>
        <v>0</v>
      </c>
      <c r="CX6" s="321">
        <f t="shared" si="2"/>
        <v>0</v>
      </c>
      <c r="CY6" s="321">
        <f t="shared" si="2"/>
        <v>0</v>
      </c>
      <c r="CZ6" s="321">
        <f t="shared" si="2"/>
        <v>0</v>
      </c>
      <c r="DA6" s="321">
        <f t="shared" si="2"/>
        <v>0</v>
      </c>
      <c r="DB6" s="321">
        <f t="shared" si="2"/>
        <v>0</v>
      </c>
      <c r="DC6" s="321">
        <f t="shared" si="2"/>
        <v>0</v>
      </c>
      <c r="DD6" s="321">
        <f t="shared" si="2"/>
        <v>0</v>
      </c>
      <c r="DE6" s="321">
        <f t="shared" si="2"/>
        <v>0</v>
      </c>
      <c r="DF6" s="321">
        <f t="shared" si="2"/>
        <v>0</v>
      </c>
      <c r="DG6" s="321">
        <f t="shared" si="2"/>
        <v>0</v>
      </c>
    </row>
    <row r="7" spans="1:111" ht="20" customHeight="1" thickBot="1" x14ac:dyDescent="0.25">
      <c r="A7" s="28"/>
      <c r="B7" s="45"/>
      <c r="C7" s="511" t="s">
        <v>185</v>
      </c>
      <c r="D7" s="650">
        <f>Home!C5</f>
        <v>0</v>
      </c>
      <c r="E7" s="650"/>
      <c r="F7" s="650"/>
      <c r="G7" s="651"/>
      <c r="H7" s="22"/>
      <c r="I7" s="22"/>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row>
    <row r="8" spans="1:111" ht="9.75" customHeight="1" x14ac:dyDescent="0.25">
      <c r="A8" s="22"/>
      <c r="B8" s="28"/>
      <c r="C8" s="29"/>
      <c r="D8" s="22"/>
      <c r="E8" s="22"/>
      <c r="F8" s="22"/>
      <c r="G8" s="22"/>
      <c r="H8" s="22"/>
      <c r="I8" s="22"/>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row>
    <row r="9" spans="1:111" ht="93" customHeight="1" x14ac:dyDescent="0.2">
      <c r="A9" s="22"/>
      <c r="B9" s="22"/>
      <c r="C9" s="512" t="s">
        <v>48</v>
      </c>
      <c r="D9" s="121"/>
      <c r="E9" s="122" t="b">
        <f>IFERROR(IF(F55&gt;0,(H2/4)),"SORRY!")</f>
        <v>0</v>
      </c>
      <c r="F9" s="775" t="b">
        <f>IF(AND(E9&gt;=J1,E9&lt;=K1),"NOT CERTIFIED",IF(AND(E9&gt;=J2,E9&lt;=K2),"CERTIFIED",IF(AND(E9&gt;J3,E9&lt;=K3),"SILVER",IF(AND(E9&gt;J4,E9&lt;=K4),"GOLD",IF(AND(E9&gt;J5,E9&lt;=K5),"PLATINUM")))))</f>
        <v>0</v>
      </c>
      <c r="G9" s="776"/>
      <c r="H9" s="107"/>
      <c r="I9" s="108"/>
      <c r="L9" s="376" t="str">
        <f>IF(AND(L6&gt;=$J$1,L6&lt;=$K$1),"NOT CERTIFIED",IF(AND(L6&gt;=$J$2,L6&lt;=$K$2),"CERTIFIED",IF(AND(L6&gt;$J$3,L6&lt;=$K$3),"SILVER",IF(AND(L6&gt;$J$4,L6&lt;=$K$4),"GOLD",IF(AND(L6&gt;$J$5,L6&lt;=$K$5),"PLATINUM")))))</f>
        <v>NOT CERTIFIED</v>
      </c>
      <c r="M9" s="376" t="str">
        <f t="shared" ref="M9:BX9" si="3">IF(AND(M6&gt;=$J$1,M6&lt;=$K$1),"NOT CERTIFIED",IF(AND(M6&gt;=$J$2,M6&lt;=$K$2),"CERTIFIED",IF(AND(M6&gt;$J$3,M6&lt;=$K$3),"SILVER",IF(AND(M6&gt;$J$4,M6&lt;=$K$4),"GOLD",IF(AND(M6&gt;$J$5,M6&lt;=$K$5),"PLATINUM")))))</f>
        <v>NOT CERTIFIED</v>
      </c>
      <c r="N9" s="376" t="str">
        <f t="shared" si="3"/>
        <v>NOT CERTIFIED</v>
      </c>
      <c r="O9" s="376" t="str">
        <f t="shared" si="3"/>
        <v>NOT CERTIFIED</v>
      </c>
      <c r="P9" s="376" t="str">
        <f t="shared" si="3"/>
        <v>NOT CERTIFIED</v>
      </c>
      <c r="Q9" s="376" t="str">
        <f t="shared" si="3"/>
        <v>NOT CERTIFIED</v>
      </c>
      <c r="R9" s="376" t="str">
        <f t="shared" si="3"/>
        <v>NOT CERTIFIED</v>
      </c>
      <c r="S9" s="376" t="str">
        <f t="shared" si="3"/>
        <v>NOT CERTIFIED</v>
      </c>
      <c r="T9" s="376" t="str">
        <f t="shared" si="3"/>
        <v>NOT CERTIFIED</v>
      </c>
      <c r="U9" s="376" t="str">
        <f t="shared" si="3"/>
        <v>NOT CERTIFIED</v>
      </c>
      <c r="V9" s="376" t="str">
        <f t="shared" si="3"/>
        <v>NOT CERTIFIED</v>
      </c>
      <c r="W9" s="376" t="str">
        <f t="shared" si="3"/>
        <v>NOT CERTIFIED</v>
      </c>
      <c r="X9" s="376" t="str">
        <f t="shared" si="3"/>
        <v>NOT CERTIFIED</v>
      </c>
      <c r="Y9" s="376" t="str">
        <f t="shared" si="3"/>
        <v>NOT CERTIFIED</v>
      </c>
      <c r="Z9" s="376" t="str">
        <f t="shared" si="3"/>
        <v>NOT CERTIFIED</v>
      </c>
      <c r="AA9" s="376" t="str">
        <f t="shared" si="3"/>
        <v>NOT CERTIFIED</v>
      </c>
      <c r="AB9" s="376" t="str">
        <f t="shared" si="3"/>
        <v>NOT CERTIFIED</v>
      </c>
      <c r="AC9" s="376" t="str">
        <f t="shared" si="3"/>
        <v>NOT CERTIFIED</v>
      </c>
      <c r="AD9" s="376" t="str">
        <f t="shared" si="3"/>
        <v>NOT CERTIFIED</v>
      </c>
      <c r="AE9" s="376" t="str">
        <f t="shared" si="3"/>
        <v>NOT CERTIFIED</v>
      </c>
      <c r="AF9" s="376" t="str">
        <f t="shared" si="3"/>
        <v>NOT CERTIFIED</v>
      </c>
      <c r="AG9" s="376" t="str">
        <f t="shared" si="3"/>
        <v>NOT CERTIFIED</v>
      </c>
      <c r="AH9" s="376" t="str">
        <f t="shared" si="3"/>
        <v>NOT CERTIFIED</v>
      </c>
      <c r="AI9" s="376" t="str">
        <f t="shared" si="3"/>
        <v>NOT CERTIFIED</v>
      </c>
      <c r="AJ9" s="376" t="str">
        <f t="shared" si="3"/>
        <v>NOT CERTIFIED</v>
      </c>
      <c r="AK9" s="376" t="str">
        <f t="shared" si="3"/>
        <v>NOT CERTIFIED</v>
      </c>
      <c r="AL9" s="376" t="str">
        <f t="shared" si="3"/>
        <v>NOT CERTIFIED</v>
      </c>
      <c r="AM9" s="376" t="str">
        <f t="shared" si="3"/>
        <v>NOT CERTIFIED</v>
      </c>
      <c r="AN9" s="376" t="str">
        <f t="shared" si="3"/>
        <v>NOT CERTIFIED</v>
      </c>
      <c r="AO9" s="376" t="str">
        <f t="shared" si="3"/>
        <v>NOT CERTIFIED</v>
      </c>
      <c r="AP9" s="376" t="str">
        <f t="shared" si="3"/>
        <v>NOT CERTIFIED</v>
      </c>
      <c r="AQ9" s="376" t="str">
        <f t="shared" si="3"/>
        <v>NOT CERTIFIED</v>
      </c>
      <c r="AR9" s="376" t="str">
        <f t="shared" si="3"/>
        <v>NOT CERTIFIED</v>
      </c>
      <c r="AS9" s="376" t="str">
        <f t="shared" si="3"/>
        <v>NOT CERTIFIED</v>
      </c>
      <c r="AT9" s="376" t="str">
        <f t="shared" si="3"/>
        <v>NOT CERTIFIED</v>
      </c>
      <c r="AU9" s="376" t="str">
        <f t="shared" si="3"/>
        <v>NOT CERTIFIED</v>
      </c>
      <c r="AV9" s="376" t="str">
        <f t="shared" si="3"/>
        <v>NOT CERTIFIED</v>
      </c>
      <c r="AW9" s="376" t="str">
        <f t="shared" si="3"/>
        <v>NOT CERTIFIED</v>
      </c>
      <c r="AX9" s="376" t="str">
        <f t="shared" si="3"/>
        <v>NOT CERTIFIED</v>
      </c>
      <c r="AY9" s="376" t="str">
        <f t="shared" si="3"/>
        <v>NOT CERTIFIED</v>
      </c>
      <c r="AZ9" s="376" t="str">
        <f t="shared" si="3"/>
        <v>NOT CERTIFIED</v>
      </c>
      <c r="BA9" s="376" t="str">
        <f t="shared" si="3"/>
        <v>NOT CERTIFIED</v>
      </c>
      <c r="BB9" s="376" t="str">
        <f t="shared" si="3"/>
        <v>NOT CERTIFIED</v>
      </c>
      <c r="BC9" s="376" t="str">
        <f t="shared" si="3"/>
        <v>NOT CERTIFIED</v>
      </c>
      <c r="BD9" s="376" t="str">
        <f t="shared" si="3"/>
        <v>NOT CERTIFIED</v>
      </c>
      <c r="BE9" s="376" t="str">
        <f>IF(AND(BE6&gt;=$J$1,BE6&lt;=$K$1),"NOT CERTIFIED",IF(AND(BE6&gt;=$J$2,BE6&lt;=$K$2),"CERTIFIED",IF(AND(BE6&gt;$J$3,BE6&lt;=$K$3),"SILVER",IF(AND(BE6&gt;$J$4,BE6&lt;=$K$4),"GOLD",IF(AND(BE6&gt;$J$5,BE6&lt;=$K$5),"PLATINUM")))))</f>
        <v>NOT CERTIFIED</v>
      </c>
      <c r="BF9" s="376" t="str">
        <f t="shared" si="3"/>
        <v>NOT CERTIFIED</v>
      </c>
      <c r="BG9" s="376" t="str">
        <f t="shared" si="3"/>
        <v>NOT CERTIFIED</v>
      </c>
      <c r="BH9" s="376" t="str">
        <f t="shared" si="3"/>
        <v>NOT CERTIFIED</v>
      </c>
      <c r="BI9" s="376" t="str">
        <f t="shared" si="3"/>
        <v>NOT CERTIFIED</v>
      </c>
      <c r="BJ9" s="376" t="str">
        <f t="shared" si="3"/>
        <v>NOT CERTIFIED</v>
      </c>
      <c r="BK9" s="376" t="str">
        <f t="shared" si="3"/>
        <v>NOT CERTIFIED</v>
      </c>
      <c r="BL9" s="376" t="str">
        <f t="shared" si="3"/>
        <v>NOT CERTIFIED</v>
      </c>
      <c r="BM9" s="376" t="str">
        <f t="shared" si="3"/>
        <v>NOT CERTIFIED</v>
      </c>
      <c r="BN9" s="376" t="str">
        <f t="shared" si="3"/>
        <v>NOT CERTIFIED</v>
      </c>
      <c r="BO9" s="376" t="str">
        <f t="shared" si="3"/>
        <v>NOT CERTIFIED</v>
      </c>
      <c r="BP9" s="376" t="str">
        <f t="shared" si="3"/>
        <v>NOT CERTIFIED</v>
      </c>
      <c r="BQ9" s="376" t="str">
        <f t="shared" si="3"/>
        <v>NOT CERTIFIED</v>
      </c>
      <c r="BR9" s="376" t="str">
        <f t="shared" si="3"/>
        <v>NOT CERTIFIED</v>
      </c>
      <c r="BS9" s="376" t="str">
        <f t="shared" si="3"/>
        <v>NOT CERTIFIED</v>
      </c>
      <c r="BT9" s="376" t="str">
        <f t="shared" si="3"/>
        <v>NOT CERTIFIED</v>
      </c>
      <c r="BU9" s="376" t="str">
        <f t="shared" si="3"/>
        <v>NOT CERTIFIED</v>
      </c>
      <c r="BV9" s="376" t="str">
        <f t="shared" si="3"/>
        <v>NOT CERTIFIED</v>
      </c>
      <c r="BW9" s="376" t="str">
        <f t="shared" si="3"/>
        <v>NOT CERTIFIED</v>
      </c>
      <c r="BX9" s="376" t="str">
        <f t="shared" si="3"/>
        <v>NOT CERTIFIED</v>
      </c>
      <c r="BY9" s="376" t="str">
        <f t="shared" ref="BY9:CA9" si="4">IF(AND(BY6&gt;=$J$1,BY6&lt;=$K$1),"NOT CERTIFIED",IF(AND(BY6&gt;=$J$2,BY6&lt;=$K$2),"CERTIFIED",IF(AND(BY6&gt;$J$3,BY6&lt;=$K$3),"SILVER",IF(AND(BY6&gt;$J$4,BY6&lt;=$K$4),"GOLD",IF(AND(BY6&gt;$J$5,BY6&lt;=$K$5),"PLATINUM")))))</f>
        <v>NOT CERTIFIED</v>
      </c>
      <c r="BZ9" s="376" t="str">
        <f t="shared" si="4"/>
        <v>NOT CERTIFIED</v>
      </c>
      <c r="CA9" s="376" t="str">
        <f t="shared" si="4"/>
        <v>NOT CERTIFIED</v>
      </c>
      <c r="CB9" s="376" t="str">
        <f>IF(AND(CB6&gt;=$J$1,CB6&lt;=$K$1),"NOT CERTIFIED",IF(AND(CB6&gt;=$J$2,CB6&lt;=$K$2),"CERTIFIED",IF(AND(CB6&gt;$J$3,CB6&lt;=$K$3),"SILVER",IF(AND(CB6&gt;$J$4,CB6&lt;=$K$4),"GOLD",IF(AND(CB6&gt;$J$5,CB6&lt;=$K$5),"PLATINUM")))))</f>
        <v>NOT CERTIFIED</v>
      </c>
      <c r="CC9" s="376" t="str">
        <f t="shared" ref="CC9:CW9" si="5">IF(AND(CC6&gt;=$J$1,CC6&lt;=$K$1),"NOT CERTIFIED",IF(AND(CC6&gt;=$J$2,CC6&lt;=$K$2),"CERTIFIED",IF(AND(CC6&gt;$J$3,CC6&lt;=$K$3),"SILVER",IF(AND(CC6&gt;$J$4,CC6&lt;=$K$4),"GOLD",IF(AND(CC6&gt;$J$5,CC6&lt;=$K$5),"PLATINUM")))))</f>
        <v>NOT CERTIFIED</v>
      </c>
      <c r="CD9" s="376" t="str">
        <f t="shared" si="5"/>
        <v>NOT CERTIFIED</v>
      </c>
      <c r="CE9" s="376" t="str">
        <f t="shared" si="5"/>
        <v>NOT CERTIFIED</v>
      </c>
      <c r="CF9" s="376" t="str">
        <f t="shared" si="5"/>
        <v>NOT CERTIFIED</v>
      </c>
      <c r="CG9" s="376" t="str">
        <f t="shared" si="5"/>
        <v>NOT CERTIFIED</v>
      </c>
      <c r="CH9" s="376" t="str">
        <f t="shared" si="5"/>
        <v>NOT CERTIFIED</v>
      </c>
      <c r="CI9" s="376" t="str">
        <f t="shared" si="5"/>
        <v>NOT CERTIFIED</v>
      </c>
      <c r="CJ9" s="376" t="str">
        <f t="shared" si="5"/>
        <v>NOT CERTIFIED</v>
      </c>
      <c r="CK9" s="376" t="str">
        <f t="shared" si="5"/>
        <v>NOT CERTIFIED</v>
      </c>
      <c r="CL9" s="376" t="str">
        <f t="shared" si="5"/>
        <v>NOT CERTIFIED</v>
      </c>
      <c r="CM9" s="376" t="str">
        <f t="shared" si="5"/>
        <v>NOT CERTIFIED</v>
      </c>
      <c r="CN9" s="376" t="str">
        <f t="shared" si="5"/>
        <v>NOT CERTIFIED</v>
      </c>
      <c r="CO9" s="376" t="str">
        <f t="shared" si="5"/>
        <v>NOT CERTIFIED</v>
      </c>
      <c r="CP9" s="376" t="str">
        <f t="shared" si="5"/>
        <v>NOT CERTIFIED</v>
      </c>
      <c r="CQ9" s="376" t="str">
        <f t="shared" si="5"/>
        <v>NOT CERTIFIED</v>
      </c>
      <c r="CR9" s="376" t="str">
        <f t="shared" si="5"/>
        <v>NOT CERTIFIED</v>
      </c>
      <c r="CS9" s="376" t="str">
        <f t="shared" si="5"/>
        <v>NOT CERTIFIED</v>
      </c>
      <c r="CT9" s="376" t="str">
        <f t="shared" si="5"/>
        <v>NOT CERTIFIED</v>
      </c>
      <c r="CU9" s="376" t="str">
        <f t="shared" si="5"/>
        <v>NOT CERTIFIED</v>
      </c>
      <c r="CV9" s="376" t="str">
        <f t="shared" si="5"/>
        <v>NOT CERTIFIED</v>
      </c>
      <c r="CW9" s="376" t="str">
        <f t="shared" si="5"/>
        <v>NOT CERTIFIED</v>
      </c>
      <c r="CX9" s="376" t="str">
        <f>IF(AND(CX6&gt;=$J$1,CX6&lt;=$K$1),"NOT CERTIFIED",IF(AND(CX6&gt;=$J$2,CX6&lt;=$K$2),"CERTIFIED",IF(AND(CX6&gt;$J$3,CX6&lt;=$K$3),"SILVER",IF(AND(CX6&gt;$J$4,CX6&lt;=$K$4),"GOLD",IF(AND(CX6&gt;$J$5,CX6&lt;=$K$5),"PLATINUM")))))</f>
        <v>NOT CERTIFIED</v>
      </c>
      <c r="CY9" s="376" t="str">
        <f t="shared" ref="CY9:DG9" si="6">IF(AND(CY6&gt;=$J$1,CY6&lt;=$K$1),"NOT CERTIFIED",IF(AND(CY6&gt;=$J$2,CY6&lt;=$K$2),"CERTIFIED",IF(AND(CY6&gt;$J$3,CY6&lt;=$K$3),"SILVER",IF(AND(CY6&gt;$J$4,CY6&lt;=$K$4),"GOLD",IF(AND(CY6&gt;$J$5,CY6&lt;=$K$5),"PLATINUM")))))</f>
        <v>NOT CERTIFIED</v>
      </c>
      <c r="CZ9" s="376" t="str">
        <f t="shared" si="6"/>
        <v>NOT CERTIFIED</v>
      </c>
      <c r="DA9" s="376" t="str">
        <f t="shared" si="6"/>
        <v>NOT CERTIFIED</v>
      </c>
      <c r="DB9" s="376" t="str">
        <f t="shared" si="6"/>
        <v>NOT CERTIFIED</v>
      </c>
      <c r="DC9" s="376" t="str">
        <f t="shared" si="6"/>
        <v>NOT CERTIFIED</v>
      </c>
      <c r="DD9" s="376" t="str">
        <f t="shared" si="6"/>
        <v>NOT CERTIFIED</v>
      </c>
      <c r="DE9" s="376" t="str">
        <f t="shared" si="6"/>
        <v>NOT CERTIFIED</v>
      </c>
      <c r="DF9" s="376" t="str">
        <f t="shared" si="6"/>
        <v>NOT CERTIFIED</v>
      </c>
      <c r="DG9" s="376" t="str">
        <f t="shared" si="6"/>
        <v>NOT CERTIFIED</v>
      </c>
    </row>
    <row r="10" spans="1:111" ht="9.75" customHeight="1" x14ac:dyDescent="0.25">
      <c r="A10" s="22"/>
      <c r="B10" s="22"/>
      <c r="C10" s="29"/>
      <c r="D10" s="22"/>
      <c r="E10" s="46"/>
      <c r="F10" s="47"/>
      <c r="G10" s="22"/>
      <c r="H10" s="22"/>
      <c r="I10" s="22"/>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row>
    <row r="11" spans="1:111" ht="30" customHeight="1" x14ac:dyDescent="0.2">
      <c r="A11" s="22"/>
      <c r="B11" s="48"/>
      <c r="C11" s="517" t="s">
        <v>117</v>
      </c>
      <c r="D11" s="518" t="s">
        <v>46</v>
      </c>
      <c r="E11" s="519"/>
      <c r="F11" s="518" t="s">
        <v>47</v>
      </c>
      <c r="G11" s="520"/>
      <c r="H11" s="22"/>
      <c r="I11" s="22"/>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row>
    <row r="12" spans="1:111" ht="20" customHeight="1" x14ac:dyDescent="0.2">
      <c r="A12" s="22"/>
      <c r="B12" s="768" t="s">
        <v>361</v>
      </c>
      <c r="C12" s="49" t="str">
        <f>Weighting!C9</f>
        <v>EN 1.0</v>
      </c>
      <c r="D12" s="767" t="str">
        <f>Weighting!D9</f>
        <v>LAND USE</v>
      </c>
      <c r="E12" s="767"/>
      <c r="F12" s="766">
        <f>((Environment!F116)/10)+Environment!I138</f>
        <v>0</v>
      </c>
      <c r="G12" s="50"/>
      <c r="H12" s="22"/>
      <c r="I12" s="22"/>
      <c r="L12" s="766">
        <f>((Environment!K116)/10)+Environment!K138</f>
        <v>0</v>
      </c>
      <c r="M12" s="766">
        <f>((Environment!L116)/10)+Environment!L138</f>
        <v>0</v>
      </c>
      <c r="N12" s="766">
        <f>((Environment!M116)/10)+Environment!M138</f>
        <v>0</v>
      </c>
      <c r="O12" s="766">
        <f>((Environment!N116)/10)+Environment!N138</f>
        <v>0</v>
      </c>
      <c r="P12" s="766">
        <f>((Environment!O116)/10)+Environment!O138</f>
        <v>0</v>
      </c>
      <c r="Q12" s="766">
        <f>((Environment!P116)/10)+Environment!P138</f>
        <v>0</v>
      </c>
      <c r="R12" s="766">
        <f>((Environment!Q116)/10)+Environment!Q138</f>
        <v>0</v>
      </c>
      <c r="S12" s="766">
        <f>((Environment!R116)/10)+Environment!R138</f>
        <v>0</v>
      </c>
      <c r="T12" s="766">
        <f>((Environment!S116)/10)+Environment!S138</f>
        <v>0</v>
      </c>
      <c r="U12" s="766">
        <f>((Environment!T116)/10)+Environment!T138</f>
        <v>0</v>
      </c>
      <c r="V12" s="766">
        <f>((Environment!U116)/10)+Environment!U138</f>
        <v>0</v>
      </c>
      <c r="W12" s="766">
        <f>((Environment!V116)/10)+Environment!V138</f>
        <v>0</v>
      </c>
      <c r="X12" s="766">
        <f>((Environment!W116)/10)+Environment!W138</f>
        <v>0</v>
      </c>
      <c r="Y12" s="766">
        <f>((Environment!X116)/10)+Environment!X138</f>
        <v>0</v>
      </c>
      <c r="Z12" s="766">
        <f>((Environment!Y116)/10)+Environment!Y138</f>
        <v>0</v>
      </c>
      <c r="AA12" s="766">
        <f>((Environment!Z116)/10)+Environment!Z138</f>
        <v>0</v>
      </c>
      <c r="AB12" s="766">
        <f>((Environment!AA116)/10)+Environment!AA138</f>
        <v>0</v>
      </c>
      <c r="AC12" s="766">
        <f>((Environment!AB116)/10)+Environment!AB138</f>
        <v>0</v>
      </c>
      <c r="AD12" s="766">
        <f>((Environment!AC116)/10)+Environment!AC138</f>
        <v>0</v>
      </c>
      <c r="AE12" s="766">
        <f>((Environment!AD116)/10)+Environment!AD138</f>
        <v>0</v>
      </c>
      <c r="AF12" s="766">
        <f>((Environment!AE116)/10)+Environment!AE138</f>
        <v>0</v>
      </c>
      <c r="AG12" s="766">
        <f>((Environment!AF116)/10)+Environment!AF138</f>
        <v>0</v>
      </c>
      <c r="AH12" s="766">
        <f>((Environment!AG116)/10)+Environment!AG138</f>
        <v>0</v>
      </c>
      <c r="AI12" s="766">
        <f>((Environment!AH116)/10)+Environment!AH138</f>
        <v>0</v>
      </c>
      <c r="AJ12" s="766">
        <f>((Environment!AI116)/10)+Environment!AI138</f>
        <v>0</v>
      </c>
      <c r="AK12" s="766">
        <f>((Environment!AJ116)/10)+Environment!AJ138</f>
        <v>0</v>
      </c>
      <c r="AL12" s="766">
        <f>((Environment!AK116)/10)+Environment!AK138</f>
        <v>0</v>
      </c>
      <c r="AM12" s="766">
        <f>((Environment!AL116)/10)+Environment!AL138</f>
        <v>0</v>
      </c>
      <c r="AN12" s="766">
        <f>((Environment!AM116)/10)+Environment!AM138</f>
        <v>0</v>
      </c>
      <c r="AO12" s="766">
        <f>((Environment!AN116)/10)+Environment!AN138</f>
        <v>0</v>
      </c>
      <c r="AP12" s="766">
        <f>((Environment!AO116)/10)+Environment!AO138</f>
        <v>0</v>
      </c>
      <c r="AQ12" s="766">
        <f>((Environment!AP116)/10)+Environment!AP138</f>
        <v>0</v>
      </c>
      <c r="AR12" s="766">
        <f>((Environment!AQ116)/10)+Environment!AQ138</f>
        <v>0</v>
      </c>
      <c r="AS12" s="766">
        <f>((Environment!AR116)/10)+Environment!AR138</f>
        <v>0</v>
      </c>
      <c r="AT12" s="766">
        <f>((Environment!AS116)/10)+Environment!AS138</f>
        <v>0</v>
      </c>
      <c r="AU12" s="766">
        <f>((Environment!AT116)/10)+Environment!AT138</f>
        <v>0</v>
      </c>
      <c r="AV12" s="766">
        <f>((Environment!AU116)/10)+Environment!AU138</f>
        <v>0</v>
      </c>
      <c r="AW12" s="766">
        <f>((Environment!AV116)/10)+Environment!AV138</f>
        <v>0</v>
      </c>
      <c r="AX12" s="766">
        <f>((Environment!AW116)/10)+Environment!AW138</f>
        <v>0</v>
      </c>
      <c r="AY12" s="766">
        <f>((Environment!AX116)/10)+Environment!AX138</f>
        <v>0</v>
      </c>
      <c r="AZ12" s="766">
        <f>((Environment!AY116)/10)+Environment!AY138</f>
        <v>0</v>
      </c>
      <c r="BA12" s="766">
        <f>((Environment!AZ116)/10)+Environment!AZ138</f>
        <v>0</v>
      </c>
      <c r="BB12" s="766">
        <f>((Environment!BA116)/10)+Environment!BA138</f>
        <v>0</v>
      </c>
      <c r="BC12" s="766">
        <f>((Environment!BB116)/10)+Environment!BB138</f>
        <v>0</v>
      </c>
      <c r="BD12" s="766">
        <f>((Environment!BC116)/10)+Environment!BC138</f>
        <v>0</v>
      </c>
      <c r="BE12" s="766">
        <f>((Environment!BD116)/10)+Environment!BD138</f>
        <v>0</v>
      </c>
      <c r="BF12" s="766">
        <f>((Environment!BE116)/10)+Environment!BE138</f>
        <v>0</v>
      </c>
      <c r="BG12" s="766">
        <f>((Environment!BF116)/10)+Environment!BF138</f>
        <v>0</v>
      </c>
      <c r="BH12" s="766">
        <f>((Environment!BG116)/10)+Environment!BG138</f>
        <v>0</v>
      </c>
      <c r="BI12" s="766">
        <f>((Environment!BH116)/10)+Environment!BH138</f>
        <v>0</v>
      </c>
      <c r="BJ12" s="766">
        <f>((Environment!BI116)/10)+Environment!BI138</f>
        <v>0</v>
      </c>
      <c r="BK12" s="766">
        <f>((Environment!BJ116)/10)+Environment!BJ138</f>
        <v>0</v>
      </c>
      <c r="BL12" s="766">
        <f>((Environment!BK116)/10)+Environment!BK138</f>
        <v>0</v>
      </c>
      <c r="BM12" s="766">
        <f>((Environment!BL116)/10)+Environment!BL138</f>
        <v>0</v>
      </c>
      <c r="BN12" s="766">
        <f>((Environment!BM116)/10)+Environment!BM138</f>
        <v>0</v>
      </c>
      <c r="BO12" s="766">
        <f>((Environment!BN116)/10)+Environment!BN138</f>
        <v>0</v>
      </c>
      <c r="BP12" s="766">
        <f>((Environment!BO116)/10)+Environment!BO138</f>
        <v>0</v>
      </c>
      <c r="BQ12" s="766">
        <f>((Environment!BP116)/10)+Environment!BP138</f>
        <v>0</v>
      </c>
      <c r="BR12" s="766">
        <f>((Environment!BQ116)/10)+Environment!BQ138</f>
        <v>0</v>
      </c>
      <c r="BS12" s="766">
        <f>((Environment!BR116)/10)+Environment!BR138</f>
        <v>0</v>
      </c>
      <c r="BT12" s="766">
        <f>((Environment!BS116)/10)+Environment!BS138</f>
        <v>0</v>
      </c>
      <c r="BU12" s="766">
        <f>((Environment!BT116)/10)+Environment!BT138</f>
        <v>0</v>
      </c>
      <c r="BV12" s="766">
        <f>((Environment!BU116)/10)+Environment!BU138</f>
        <v>0</v>
      </c>
      <c r="BW12" s="766">
        <f>((Environment!BV116)/10)+Environment!BV138</f>
        <v>0</v>
      </c>
      <c r="BX12" s="766">
        <f>((Environment!BW116)/10)+Environment!BW138</f>
        <v>0</v>
      </c>
      <c r="BY12" s="766">
        <f>((Environment!BX116)/10)+Environment!BX138</f>
        <v>0</v>
      </c>
      <c r="BZ12" s="766">
        <f>((Environment!BY116)/10)+Environment!BY138</f>
        <v>0</v>
      </c>
      <c r="CA12" s="766">
        <f>((Environment!BZ116)/10)+Environment!BZ138</f>
        <v>0</v>
      </c>
      <c r="CB12" s="766">
        <f>((Environment!CA116)/10)+Environment!CA138</f>
        <v>0</v>
      </c>
      <c r="CC12" s="766">
        <f>((Environment!CB116)/10)+Environment!CB138</f>
        <v>0</v>
      </c>
      <c r="CD12" s="766">
        <f>((Environment!CC116)/10)+Environment!CC138</f>
        <v>0</v>
      </c>
      <c r="CE12" s="766">
        <f>((Environment!CD116)/10)+Environment!CD138</f>
        <v>0</v>
      </c>
      <c r="CF12" s="766">
        <f>((Environment!CE116)/10)+Environment!CE138</f>
        <v>0</v>
      </c>
      <c r="CG12" s="766">
        <f>((Environment!CF116)/10)+Environment!CF138</f>
        <v>0</v>
      </c>
      <c r="CH12" s="766">
        <f>((Environment!CG116)/10)+Environment!CG138</f>
        <v>0</v>
      </c>
      <c r="CI12" s="766">
        <f>((Environment!CH116)/10)+Environment!CH138</f>
        <v>0</v>
      </c>
      <c r="CJ12" s="766">
        <f>((Environment!CI116)/10)+Environment!CI138</f>
        <v>0</v>
      </c>
      <c r="CK12" s="766">
        <f>((Environment!CJ116)/10)+Environment!CJ138</f>
        <v>0</v>
      </c>
      <c r="CL12" s="766">
        <f>((Environment!CK116)/10)+Environment!CK138</f>
        <v>0</v>
      </c>
      <c r="CM12" s="766">
        <f>((Environment!CL116)/10)+Environment!CL138</f>
        <v>0</v>
      </c>
      <c r="CN12" s="766">
        <f>((Environment!CM116)/10)+Environment!CM138</f>
        <v>0</v>
      </c>
      <c r="CO12" s="766">
        <f>((Environment!CN116)/10)+Environment!CN138</f>
        <v>0</v>
      </c>
      <c r="CP12" s="766">
        <f>((Environment!CO116)/10)+Environment!CO138</f>
        <v>0</v>
      </c>
      <c r="CQ12" s="766">
        <f>((Environment!CP116)/10)+Environment!CP138</f>
        <v>0</v>
      </c>
      <c r="CR12" s="766">
        <f>((Environment!CQ116)/10)+Environment!CQ138</f>
        <v>0</v>
      </c>
      <c r="CS12" s="766">
        <f>((Environment!CR116)/10)+Environment!CR138</f>
        <v>0</v>
      </c>
      <c r="CT12" s="766">
        <f>((Environment!CS116)/10)+Environment!CS138</f>
        <v>0</v>
      </c>
      <c r="CU12" s="766">
        <f>((Environment!CT116)/10)+Environment!CT138</f>
        <v>0</v>
      </c>
      <c r="CV12" s="766">
        <f>((Environment!CU116)/10)+Environment!CU138</f>
        <v>0</v>
      </c>
      <c r="CW12" s="766">
        <f>((Environment!CV116)/10)+Environment!CV138</f>
        <v>0</v>
      </c>
      <c r="CX12" s="766">
        <f>((Environment!CW116)/10)+Environment!CW138</f>
        <v>0</v>
      </c>
      <c r="CY12" s="766">
        <f>((Environment!CX116)/10)+Environment!CX138</f>
        <v>0</v>
      </c>
      <c r="CZ12" s="766">
        <f>((Environment!CY116)/10)+Environment!CY138</f>
        <v>0</v>
      </c>
      <c r="DA12" s="766">
        <f>((Environment!CZ116)/10)+Environment!CZ138</f>
        <v>0</v>
      </c>
      <c r="DB12" s="766">
        <f>((Environment!DA116)/10)+Environment!DA138</f>
        <v>0</v>
      </c>
      <c r="DC12" s="766">
        <f>((Environment!DB116)/10)+Environment!DB138</f>
        <v>0</v>
      </c>
      <c r="DD12" s="766">
        <f>((Environment!DC116)/10)+Environment!DC138</f>
        <v>0</v>
      </c>
      <c r="DE12" s="766">
        <f>((Environment!DD116)/10)+Environment!DD138</f>
        <v>0</v>
      </c>
      <c r="DF12" s="766">
        <f>((Environment!DE116)/10)+Environment!DE138</f>
        <v>0</v>
      </c>
      <c r="DG12" s="766">
        <f>((Environment!DF116)/10)+Environment!DF138</f>
        <v>0</v>
      </c>
    </row>
    <row r="13" spans="1:111" ht="20" customHeight="1" x14ac:dyDescent="0.2">
      <c r="A13" s="22"/>
      <c r="B13" s="768"/>
      <c r="C13" s="49" t="str">
        <f>Weighting!C10</f>
        <v>EN 2.0</v>
      </c>
      <c r="D13" s="767" t="str">
        <f>Weighting!D10</f>
        <v xml:space="preserve">RESIDENTIAL DENSITY </v>
      </c>
      <c r="E13" s="767"/>
      <c r="F13" s="766"/>
      <c r="G13" s="50"/>
      <c r="H13" s="22"/>
      <c r="I13" s="22"/>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6"/>
      <c r="AP13" s="766"/>
      <c r="AQ13" s="766"/>
      <c r="AR13" s="766"/>
      <c r="AS13" s="766"/>
      <c r="AT13" s="766"/>
      <c r="AU13" s="766"/>
      <c r="AV13" s="766"/>
      <c r="AW13" s="766"/>
      <c r="AX13" s="766"/>
      <c r="AY13" s="766"/>
      <c r="AZ13" s="766"/>
      <c r="BA13" s="766"/>
      <c r="BB13" s="766"/>
      <c r="BC13" s="766"/>
      <c r="BD13" s="766"/>
      <c r="BE13" s="766"/>
      <c r="BF13" s="766"/>
      <c r="BG13" s="766"/>
      <c r="BH13" s="766"/>
      <c r="BI13" s="766"/>
      <c r="BJ13" s="766"/>
      <c r="BK13" s="766"/>
      <c r="BL13" s="766"/>
      <c r="BM13" s="766"/>
      <c r="BN13" s="766"/>
      <c r="BO13" s="766"/>
      <c r="BP13" s="766"/>
      <c r="BQ13" s="766"/>
      <c r="BR13" s="766"/>
      <c r="BS13" s="766"/>
      <c r="BT13" s="766"/>
      <c r="BU13" s="766"/>
      <c r="BV13" s="766"/>
      <c r="BW13" s="766"/>
      <c r="BX13" s="766"/>
      <c r="BY13" s="766"/>
      <c r="BZ13" s="766"/>
      <c r="CA13" s="766"/>
      <c r="CB13" s="766"/>
      <c r="CC13" s="766"/>
      <c r="CD13" s="766"/>
      <c r="CE13" s="766"/>
      <c r="CF13" s="766"/>
      <c r="CG13" s="766"/>
      <c r="CH13" s="766"/>
      <c r="CI13" s="766"/>
      <c r="CJ13" s="766"/>
      <c r="CK13" s="766"/>
      <c r="CL13" s="766"/>
      <c r="CM13" s="766"/>
      <c r="CN13" s="766"/>
      <c r="CO13" s="766"/>
      <c r="CP13" s="766"/>
      <c r="CQ13" s="766"/>
      <c r="CR13" s="766"/>
      <c r="CS13" s="766"/>
      <c r="CT13" s="766"/>
      <c r="CU13" s="766"/>
      <c r="CV13" s="766"/>
      <c r="CW13" s="766"/>
      <c r="CX13" s="766"/>
      <c r="CY13" s="766"/>
      <c r="CZ13" s="766"/>
      <c r="DA13" s="766"/>
      <c r="DB13" s="766"/>
      <c r="DC13" s="766"/>
      <c r="DD13" s="766"/>
      <c r="DE13" s="766"/>
      <c r="DF13" s="766"/>
      <c r="DG13" s="766"/>
    </row>
    <row r="14" spans="1:111" ht="20" customHeight="1" x14ac:dyDescent="0.2">
      <c r="A14" s="22"/>
      <c r="B14" s="768"/>
      <c r="C14" s="49" t="str">
        <f>Weighting!C11</f>
        <v>EN 3.0</v>
      </c>
      <c r="D14" s="767" t="str">
        <f>Weighting!D11</f>
        <v>SURFACE WATER RUN-OFF</v>
      </c>
      <c r="E14" s="767"/>
      <c r="F14" s="766"/>
      <c r="G14" s="50"/>
      <c r="H14" s="22"/>
      <c r="I14" s="22"/>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66"/>
      <c r="AL14" s="766"/>
      <c r="AM14" s="766"/>
      <c r="AN14" s="766"/>
      <c r="AO14" s="766"/>
      <c r="AP14" s="766"/>
      <c r="AQ14" s="766"/>
      <c r="AR14" s="766"/>
      <c r="AS14" s="766"/>
      <c r="AT14" s="766"/>
      <c r="AU14" s="766"/>
      <c r="AV14" s="766"/>
      <c r="AW14" s="766"/>
      <c r="AX14" s="766"/>
      <c r="AY14" s="766"/>
      <c r="AZ14" s="766"/>
      <c r="BA14" s="766"/>
      <c r="BB14" s="766"/>
      <c r="BC14" s="766"/>
      <c r="BD14" s="766"/>
      <c r="BE14" s="766"/>
      <c r="BF14" s="766"/>
      <c r="BG14" s="766"/>
      <c r="BH14" s="766"/>
      <c r="BI14" s="766"/>
      <c r="BJ14" s="766"/>
      <c r="BK14" s="766"/>
      <c r="BL14" s="766"/>
      <c r="BM14" s="766"/>
      <c r="BN14" s="766"/>
      <c r="BO14" s="766"/>
      <c r="BP14" s="766"/>
      <c r="BQ14" s="766"/>
      <c r="BR14" s="766"/>
      <c r="BS14" s="766"/>
      <c r="BT14" s="766"/>
      <c r="BU14" s="766"/>
      <c r="BV14" s="766"/>
      <c r="BW14" s="766"/>
      <c r="BX14" s="766"/>
      <c r="BY14" s="766"/>
      <c r="BZ14" s="766"/>
      <c r="CA14" s="766"/>
      <c r="CB14" s="766"/>
      <c r="CC14" s="766"/>
      <c r="CD14" s="766"/>
      <c r="CE14" s="766"/>
      <c r="CF14" s="766"/>
      <c r="CG14" s="766"/>
      <c r="CH14" s="766"/>
      <c r="CI14" s="766"/>
      <c r="CJ14" s="766"/>
      <c r="CK14" s="766"/>
      <c r="CL14" s="766"/>
      <c r="CM14" s="766"/>
      <c r="CN14" s="766"/>
      <c r="CO14" s="766"/>
      <c r="CP14" s="766"/>
      <c r="CQ14" s="766"/>
      <c r="CR14" s="766"/>
      <c r="CS14" s="766"/>
      <c r="CT14" s="766"/>
      <c r="CU14" s="766"/>
      <c r="CV14" s="766"/>
      <c r="CW14" s="766"/>
      <c r="CX14" s="766"/>
      <c r="CY14" s="766"/>
      <c r="CZ14" s="766"/>
      <c r="DA14" s="766"/>
      <c r="DB14" s="766"/>
      <c r="DC14" s="766"/>
      <c r="DD14" s="766"/>
      <c r="DE14" s="766"/>
      <c r="DF14" s="766"/>
      <c r="DG14" s="766"/>
    </row>
    <row r="15" spans="1:111" ht="20" hidden="1" customHeight="1" x14ac:dyDescent="0.2">
      <c r="A15" s="22"/>
      <c r="B15" s="768"/>
      <c r="C15" s="49" t="str">
        <f>Weighting!C12</f>
        <v>EN 4.0</v>
      </c>
      <c r="D15" s="767">
        <f>Weighting!D12</f>
        <v>0</v>
      </c>
      <c r="E15" s="767"/>
      <c r="F15" s="766"/>
      <c r="G15" s="50"/>
      <c r="H15" s="22"/>
      <c r="I15" s="22"/>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6"/>
      <c r="AP15" s="766"/>
      <c r="AQ15" s="766"/>
      <c r="AR15" s="766"/>
      <c r="AS15" s="766"/>
      <c r="AT15" s="766"/>
      <c r="AU15" s="766"/>
      <c r="AV15" s="766"/>
      <c r="AW15" s="766"/>
      <c r="AX15" s="766"/>
      <c r="AY15" s="766"/>
      <c r="AZ15" s="766"/>
      <c r="BA15" s="766"/>
      <c r="BB15" s="766"/>
      <c r="BC15" s="766"/>
      <c r="BD15" s="766"/>
      <c r="BE15" s="766"/>
      <c r="BF15" s="766"/>
      <c r="BG15" s="766"/>
      <c r="BH15" s="766"/>
      <c r="BI15" s="766"/>
      <c r="BJ15" s="766"/>
      <c r="BK15" s="766"/>
      <c r="BL15" s="766"/>
      <c r="BM15" s="766"/>
      <c r="BN15" s="766"/>
      <c r="BO15" s="766"/>
      <c r="BP15" s="766"/>
      <c r="BQ15" s="766"/>
      <c r="BR15" s="766"/>
      <c r="BS15" s="766"/>
      <c r="BT15" s="766"/>
      <c r="BU15" s="766"/>
      <c r="BV15" s="766"/>
      <c r="BW15" s="766"/>
      <c r="BX15" s="766"/>
      <c r="BY15" s="766"/>
      <c r="BZ15" s="766"/>
      <c r="CA15" s="766"/>
      <c r="CB15" s="766"/>
      <c r="CC15" s="766"/>
      <c r="CD15" s="766"/>
      <c r="CE15" s="766"/>
      <c r="CF15" s="766"/>
      <c r="CG15" s="766"/>
      <c r="CH15" s="766"/>
      <c r="CI15" s="766"/>
      <c r="CJ15" s="766"/>
      <c r="CK15" s="766"/>
      <c r="CL15" s="766"/>
      <c r="CM15" s="766"/>
      <c r="CN15" s="766"/>
      <c r="CO15" s="766"/>
      <c r="CP15" s="766"/>
      <c r="CQ15" s="766"/>
      <c r="CR15" s="766"/>
      <c r="CS15" s="766"/>
      <c r="CT15" s="766"/>
      <c r="CU15" s="766"/>
      <c r="CV15" s="766"/>
      <c r="CW15" s="766"/>
      <c r="CX15" s="766"/>
      <c r="CY15" s="766"/>
      <c r="CZ15" s="766"/>
      <c r="DA15" s="766"/>
      <c r="DB15" s="766"/>
      <c r="DC15" s="766"/>
      <c r="DD15" s="766"/>
      <c r="DE15" s="766"/>
      <c r="DF15" s="766"/>
      <c r="DG15" s="766"/>
    </row>
    <row r="16" spans="1:111" ht="20" customHeight="1" x14ac:dyDescent="0.2">
      <c r="A16" s="22"/>
      <c r="B16" s="768"/>
      <c r="C16" s="49" t="str">
        <f>Weighting!C13</f>
        <v>EN 4.1</v>
      </c>
      <c r="D16" s="767" t="str">
        <f>Weighting!D13</f>
        <v>INTERNAL WATER USE*</v>
      </c>
      <c r="E16" s="767"/>
      <c r="F16" s="766"/>
      <c r="G16" s="50"/>
      <c r="H16" s="22"/>
      <c r="I16" s="22"/>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66"/>
      <c r="AL16" s="766"/>
      <c r="AM16" s="766"/>
      <c r="AN16" s="766"/>
      <c r="AO16" s="766"/>
      <c r="AP16" s="766"/>
      <c r="AQ16" s="766"/>
      <c r="AR16" s="766"/>
      <c r="AS16" s="766"/>
      <c r="AT16" s="766"/>
      <c r="AU16" s="766"/>
      <c r="AV16" s="766"/>
      <c r="AW16" s="766"/>
      <c r="AX16" s="766"/>
      <c r="AY16" s="766"/>
      <c r="AZ16" s="766"/>
      <c r="BA16" s="766"/>
      <c r="BB16" s="766"/>
      <c r="BC16" s="766"/>
      <c r="BD16" s="766"/>
      <c r="BE16" s="766"/>
      <c r="BF16" s="766"/>
      <c r="BG16" s="766"/>
      <c r="BH16" s="766"/>
      <c r="BI16" s="766"/>
      <c r="BJ16" s="766"/>
      <c r="BK16" s="766"/>
      <c r="BL16" s="766"/>
      <c r="BM16" s="766"/>
      <c r="BN16" s="766"/>
      <c r="BO16" s="766"/>
      <c r="BP16" s="766"/>
      <c r="BQ16" s="766"/>
      <c r="BR16" s="766"/>
      <c r="BS16" s="766"/>
      <c r="BT16" s="766"/>
      <c r="BU16" s="766"/>
      <c r="BV16" s="766"/>
      <c r="BW16" s="766"/>
      <c r="BX16" s="766"/>
      <c r="BY16" s="766"/>
      <c r="BZ16" s="766"/>
      <c r="CA16" s="766"/>
      <c r="CB16" s="766"/>
      <c r="CC16" s="766"/>
      <c r="CD16" s="766"/>
      <c r="CE16" s="766"/>
      <c r="CF16" s="766"/>
      <c r="CG16" s="766"/>
      <c r="CH16" s="766"/>
      <c r="CI16" s="766"/>
      <c r="CJ16" s="766"/>
      <c r="CK16" s="766"/>
      <c r="CL16" s="766"/>
      <c r="CM16" s="766"/>
      <c r="CN16" s="766"/>
      <c r="CO16" s="766"/>
      <c r="CP16" s="766"/>
      <c r="CQ16" s="766"/>
      <c r="CR16" s="766"/>
      <c r="CS16" s="766"/>
      <c r="CT16" s="766"/>
      <c r="CU16" s="766"/>
      <c r="CV16" s="766"/>
      <c r="CW16" s="766"/>
      <c r="CX16" s="766"/>
      <c r="CY16" s="766"/>
      <c r="CZ16" s="766"/>
      <c r="DA16" s="766"/>
      <c r="DB16" s="766"/>
      <c r="DC16" s="766"/>
      <c r="DD16" s="766"/>
      <c r="DE16" s="766"/>
      <c r="DF16" s="766"/>
      <c r="DG16" s="766"/>
    </row>
    <row r="17" spans="1:112" ht="20" customHeight="1" x14ac:dyDescent="0.2">
      <c r="A17" s="22"/>
      <c r="B17" s="768"/>
      <c r="C17" s="49" t="str">
        <f>Weighting!C14</f>
        <v>EN 4.2</v>
      </c>
      <c r="D17" s="767" t="str">
        <f>Weighting!D14</f>
        <v>EXTERNAL WATER USE</v>
      </c>
      <c r="E17" s="767"/>
      <c r="F17" s="766"/>
      <c r="G17" s="50"/>
      <c r="H17" s="22"/>
      <c r="I17" s="22"/>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c r="AN17" s="766"/>
      <c r="AO17" s="766"/>
      <c r="AP17" s="766"/>
      <c r="AQ17" s="766"/>
      <c r="AR17" s="766"/>
      <c r="AS17" s="766"/>
      <c r="AT17" s="766"/>
      <c r="AU17" s="766"/>
      <c r="AV17" s="766"/>
      <c r="AW17" s="766"/>
      <c r="AX17" s="766"/>
      <c r="AY17" s="766"/>
      <c r="AZ17" s="766"/>
      <c r="BA17" s="766"/>
      <c r="BB17" s="766"/>
      <c r="BC17" s="766"/>
      <c r="BD17" s="766"/>
      <c r="BE17" s="766"/>
      <c r="BF17" s="766"/>
      <c r="BG17" s="766"/>
      <c r="BH17" s="766"/>
      <c r="BI17" s="766"/>
      <c r="BJ17" s="766"/>
      <c r="BK17" s="766"/>
      <c r="BL17" s="766"/>
      <c r="BM17" s="766"/>
      <c r="BN17" s="766"/>
      <c r="BO17" s="766"/>
      <c r="BP17" s="766"/>
      <c r="BQ17" s="766"/>
      <c r="BR17" s="766"/>
      <c r="BS17" s="766"/>
      <c r="BT17" s="766"/>
      <c r="BU17" s="766"/>
      <c r="BV17" s="766"/>
      <c r="BW17" s="766"/>
      <c r="BX17" s="766"/>
      <c r="BY17" s="766"/>
      <c r="BZ17" s="766"/>
      <c r="CA17" s="766"/>
      <c r="CB17" s="766"/>
      <c r="CC17" s="766"/>
      <c r="CD17" s="766"/>
      <c r="CE17" s="766"/>
      <c r="CF17" s="766"/>
      <c r="CG17" s="766"/>
      <c r="CH17" s="766"/>
      <c r="CI17" s="766"/>
      <c r="CJ17" s="766"/>
      <c r="CK17" s="766"/>
      <c r="CL17" s="766"/>
      <c r="CM17" s="766"/>
      <c r="CN17" s="766"/>
      <c r="CO17" s="766"/>
      <c r="CP17" s="766"/>
      <c r="CQ17" s="766"/>
      <c r="CR17" s="766"/>
      <c r="CS17" s="766"/>
      <c r="CT17" s="766"/>
      <c r="CU17" s="766"/>
      <c r="CV17" s="766"/>
      <c r="CW17" s="766"/>
      <c r="CX17" s="766"/>
      <c r="CY17" s="766"/>
      <c r="CZ17" s="766"/>
      <c r="DA17" s="766"/>
      <c r="DB17" s="766"/>
      <c r="DC17" s="766"/>
      <c r="DD17" s="766"/>
      <c r="DE17" s="766"/>
      <c r="DF17" s="766"/>
      <c r="DG17" s="766"/>
    </row>
    <row r="18" spans="1:112" ht="20" customHeight="1" x14ac:dyDescent="0.2">
      <c r="A18" s="22"/>
      <c r="B18" s="768"/>
      <c r="C18" s="49" t="str">
        <f>Weighting!C15</f>
        <v>EN 5.0</v>
      </c>
      <c r="D18" s="767" t="str">
        <f>Weighting!D15</f>
        <v>ECOLOGY</v>
      </c>
      <c r="E18" s="767"/>
      <c r="F18" s="766"/>
      <c r="G18" s="50"/>
      <c r="H18" s="22"/>
      <c r="I18" s="22"/>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766"/>
      <c r="AR18" s="766"/>
      <c r="AS18" s="766"/>
      <c r="AT18" s="766"/>
      <c r="AU18" s="766"/>
      <c r="AV18" s="766"/>
      <c r="AW18" s="766"/>
      <c r="AX18" s="766"/>
      <c r="AY18" s="766"/>
      <c r="AZ18" s="766"/>
      <c r="BA18" s="766"/>
      <c r="BB18" s="766"/>
      <c r="BC18" s="766"/>
      <c r="BD18" s="766"/>
      <c r="BE18" s="766"/>
      <c r="BF18" s="766"/>
      <c r="BG18" s="766"/>
      <c r="BH18" s="766"/>
      <c r="BI18" s="766"/>
      <c r="BJ18" s="766"/>
      <c r="BK18" s="766"/>
      <c r="BL18" s="766"/>
      <c r="BM18" s="766"/>
      <c r="BN18" s="766"/>
      <c r="BO18" s="766"/>
      <c r="BP18" s="766"/>
      <c r="BQ18" s="766"/>
      <c r="BR18" s="766"/>
      <c r="BS18" s="766"/>
      <c r="BT18" s="766"/>
      <c r="BU18" s="766"/>
      <c r="BV18" s="766"/>
      <c r="BW18" s="766"/>
      <c r="BX18" s="766"/>
      <c r="BY18" s="766"/>
      <c r="BZ18" s="766"/>
      <c r="CA18" s="766"/>
      <c r="CB18" s="766"/>
      <c r="CC18" s="766"/>
      <c r="CD18" s="766"/>
      <c r="CE18" s="766"/>
      <c r="CF18" s="766"/>
      <c r="CG18" s="766"/>
      <c r="CH18" s="766"/>
      <c r="CI18" s="766"/>
      <c r="CJ18" s="766"/>
      <c r="CK18" s="766"/>
      <c r="CL18" s="766"/>
      <c r="CM18" s="766"/>
      <c r="CN18" s="766"/>
      <c r="CO18" s="766"/>
      <c r="CP18" s="766"/>
      <c r="CQ18" s="766"/>
      <c r="CR18" s="766"/>
      <c r="CS18" s="766"/>
      <c r="CT18" s="766"/>
      <c r="CU18" s="766"/>
      <c r="CV18" s="766"/>
      <c r="CW18" s="766"/>
      <c r="CX18" s="766"/>
      <c r="CY18" s="766"/>
      <c r="CZ18" s="766"/>
      <c r="DA18" s="766"/>
      <c r="DB18" s="766"/>
      <c r="DC18" s="766"/>
      <c r="DD18" s="766"/>
      <c r="DE18" s="766"/>
      <c r="DF18" s="766"/>
      <c r="DG18" s="766"/>
    </row>
    <row r="19" spans="1:112" ht="20" customHeight="1" x14ac:dyDescent="0.2">
      <c r="A19" s="22"/>
      <c r="B19" s="768"/>
      <c r="C19" s="49" t="str">
        <f>Weighting!C16</f>
        <v>EN 6.0</v>
      </c>
      <c r="D19" s="767" t="str">
        <f>Weighting!D16</f>
        <v>ENERGY USE *</v>
      </c>
      <c r="E19" s="767"/>
      <c r="F19" s="766"/>
      <c r="G19" s="50"/>
      <c r="H19" s="22"/>
      <c r="I19" s="22"/>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66"/>
      <c r="AV19" s="766"/>
      <c r="AW19" s="766"/>
      <c r="AX19" s="766"/>
      <c r="AY19" s="766"/>
      <c r="AZ19" s="766"/>
      <c r="BA19" s="766"/>
      <c r="BB19" s="766"/>
      <c r="BC19" s="766"/>
      <c r="BD19" s="766"/>
      <c r="BE19" s="766"/>
      <c r="BF19" s="766"/>
      <c r="BG19" s="766"/>
      <c r="BH19" s="766"/>
      <c r="BI19" s="766"/>
      <c r="BJ19" s="766"/>
      <c r="BK19" s="766"/>
      <c r="BL19" s="766"/>
      <c r="BM19" s="766"/>
      <c r="BN19" s="766"/>
      <c r="BO19" s="766"/>
      <c r="BP19" s="766"/>
      <c r="BQ19" s="766"/>
      <c r="BR19" s="766"/>
      <c r="BS19" s="766"/>
      <c r="BT19" s="766"/>
      <c r="BU19" s="766"/>
      <c r="BV19" s="766"/>
      <c r="BW19" s="766"/>
      <c r="BX19" s="766"/>
      <c r="BY19" s="766"/>
      <c r="BZ19" s="766"/>
      <c r="CA19" s="766"/>
      <c r="CB19" s="766"/>
      <c r="CC19" s="766"/>
      <c r="CD19" s="766"/>
      <c r="CE19" s="766"/>
      <c r="CF19" s="766"/>
      <c r="CG19" s="766"/>
      <c r="CH19" s="766"/>
      <c r="CI19" s="766"/>
      <c r="CJ19" s="766"/>
      <c r="CK19" s="766"/>
      <c r="CL19" s="766"/>
      <c r="CM19" s="766"/>
      <c r="CN19" s="766"/>
      <c r="CO19" s="766"/>
      <c r="CP19" s="766"/>
      <c r="CQ19" s="766"/>
      <c r="CR19" s="766"/>
      <c r="CS19" s="766"/>
      <c r="CT19" s="766"/>
      <c r="CU19" s="766"/>
      <c r="CV19" s="766"/>
      <c r="CW19" s="766"/>
      <c r="CX19" s="766"/>
      <c r="CY19" s="766"/>
      <c r="CZ19" s="766"/>
      <c r="DA19" s="766"/>
      <c r="DB19" s="766"/>
      <c r="DC19" s="766"/>
      <c r="DD19" s="766"/>
      <c r="DE19" s="766"/>
      <c r="DF19" s="766"/>
      <c r="DG19" s="766"/>
    </row>
    <row r="20" spans="1:112" ht="20" hidden="1" customHeight="1" x14ac:dyDescent="0.2">
      <c r="A20" s="22"/>
      <c r="B20" s="768"/>
      <c r="C20" s="49" t="str">
        <f>Weighting!C17</f>
        <v>EN 7.0</v>
      </c>
      <c r="D20" s="767" t="str">
        <f>Weighting!D17</f>
        <v>WASTE MANAGEMENT</v>
      </c>
      <c r="E20" s="767"/>
      <c r="F20" s="766"/>
      <c r="G20" s="50"/>
      <c r="H20" s="22"/>
      <c r="I20" s="22"/>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6"/>
      <c r="AL20" s="766"/>
      <c r="AM20" s="766"/>
      <c r="AN20" s="766"/>
      <c r="AO20" s="766"/>
      <c r="AP20" s="766"/>
      <c r="AQ20" s="766"/>
      <c r="AR20" s="766"/>
      <c r="AS20" s="766"/>
      <c r="AT20" s="766"/>
      <c r="AU20" s="766"/>
      <c r="AV20" s="766"/>
      <c r="AW20" s="766"/>
      <c r="AX20" s="766"/>
      <c r="AY20" s="766"/>
      <c r="AZ20" s="766"/>
      <c r="BA20" s="766"/>
      <c r="BB20" s="766"/>
      <c r="BC20" s="766"/>
      <c r="BD20" s="766"/>
      <c r="BE20" s="766"/>
      <c r="BF20" s="766"/>
      <c r="BG20" s="766"/>
      <c r="BH20" s="766"/>
      <c r="BI20" s="766"/>
      <c r="BJ20" s="766"/>
      <c r="BK20" s="766"/>
      <c r="BL20" s="766"/>
      <c r="BM20" s="766"/>
      <c r="BN20" s="766"/>
      <c r="BO20" s="766"/>
      <c r="BP20" s="766"/>
      <c r="BQ20" s="766"/>
      <c r="BR20" s="766"/>
      <c r="BS20" s="766"/>
      <c r="BT20" s="766"/>
      <c r="BU20" s="766"/>
      <c r="BV20" s="766"/>
      <c r="BW20" s="766"/>
      <c r="BX20" s="766"/>
      <c r="BY20" s="766"/>
      <c r="BZ20" s="766"/>
      <c r="CA20" s="766"/>
      <c r="CB20" s="766"/>
      <c r="CC20" s="766"/>
      <c r="CD20" s="766"/>
      <c r="CE20" s="766"/>
      <c r="CF20" s="766"/>
      <c r="CG20" s="766"/>
      <c r="CH20" s="766"/>
      <c r="CI20" s="766"/>
      <c r="CJ20" s="766"/>
      <c r="CK20" s="766"/>
      <c r="CL20" s="766"/>
      <c r="CM20" s="766"/>
      <c r="CN20" s="766"/>
      <c r="CO20" s="766"/>
      <c r="CP20" s="766"/>
      <c r="CQ20" s="766"/>
      <c r="CR20" s="766"/>
      <c r="CS20" s="766"/>
      <c r="CT20" s="766"/>
      <c r="CU20" s="766"/>
      <c r="CV20" s="766"/>
      <c r="CW20" s="766"/>
      <c r="CX20" s="766"/>
      <c r="CY20" s="766"/>
      <c r="CZ20" s="766"/>
      <c r="DA20" s="766"/>
      <c r="DB20" s="766"/>
      <c r="DC20" s="766"/>
      <c r="DD20" s="766"/>
      <c r="DE20" s="766"/>
      <c r="DF20" s="766"/>
      <c r="DG20" s="766"/>
    </row>
    <row r="21" spans="1:112" ht="20" customHeight="1" x14ac:dyDescent="0.2">
      <c r="A21" s="22"/>
      <c r="B21" s="768"/>
      <c r="C21" s="49" t="str">
        <f>Weighting!C18</f>
        <v>EN 7.1</v>
      </c>
      <c r="D21" s="767" t="str">
        <f>Weighting!D18</f>
        <v>WASTE MANAGEMENT DURING CONSTRUCTION</v>
      </c>
      <c r="E21" s="767"/>
      <c r="F21" s="766"/>
      <c r="G21" s="50"/>
      <c r="H21" s="22"/>
      <c r="I21" s="22"/>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6"/>
      <c r="AO21" s="766"/>
      <c r="AP21" s="766"/>
      <c r="AQ21" s="766"/>
      <c r="AR21" s="766"/>
      <c r="AS21" s="766"/>
      <c r="AT21" s="766"/>
      <c r="AU21" s="766"/>
      <c r="AV21" s="766"/>
      <c r="AW21" s="766"/>
      <c r="AX21" s="766"/>
      <c r="AY21" s="766"/>
      <c r="AZ21" s="766"/>
      <c r="BA21" s="766"/>
      <c r="BB21" s="766"/>
      <c r="BC21" s="766"/>
      <c r="BD21" s="766"/>
      <c r="BE21" s="766"/>
      <c r="BF21" s="766"/>
      <c r="BG21" s="766"/>
      <c r="BH21" s="766"/>
      <c r="BI21" s="766"/>
      <c r="BJ21" s="766"/>
      <c r="BK21" s="766"/>
      <c r="BL21" s="766"/>
      <c r="BM21" s="766"/>
      <c r="BN21" s="766"/>
      <c r="BO21" s="766"/>
      <c r="BP21" s="766"/>
      <c r="BQ21" s="766"/>
      <c r="BR21" s="766"/>
      <c r="BS21" s="766"/>
      <c r="BT21" s="766"/>
      <c r="BU21" s="766"/>
      <c r="BV21" s="766"/>
      <c r="BW21" s="766"/>
      <c r="BX21" s="766"/>
      <c r="BY21" s="766"/>
      <c r="BZ21" s="766"/>
      <c r="CA21" s="766"/>
      <c r="CB21" s="766"/>
      <c r="CC21" s="766"/>
      <c r="CD21" s="766"/>
      <c r="CE21" s="766"/>
      <c r="CF21" s="766"/>
      <c r="CG21" s="766"/>
      <c r="CH21" s="766"/>
      <c r="CI21" s="766"/>
      <c r="CJ21" s="766"/>
      <c r="CK21" s="766"/>
      <c r="CL21" s="766"/>
      <c r="CM21" s="766"/>
      <c r="CN21" s="766"/>
      <c r="CO21" s="766"/>
      <c r="CP21" s="766"/>
      <c r="CQ21" s="766"/>
      <c r="CR21" s="766"/>
      <c r="CS21" s="766"/>
      <c r="CT21" s="766"/>
      <c r="CU21" s="766"/>
      <c r="CV21" s="766"/>
      <c r="CW21" s="766"/>
      <c r="CX21" s="766"/>
      <c r="CY21" s="766"/>
      <c r="CZ21" s="766"/>
      <c r="DA21" s="766"/>
      <c r="DB21" s="766"/>
      <c r="DC21" s="766"/>
      <c r="DD21" s="766"/>
      <c r="DE21" s="766"/>
      <c r="DF21" s="766"/>
      <c r="DG21" s="766"/>
    </row>
    <row r="22" spans="1:112" ht="20" customHeight="1" x14ac:dyDescent="0.2">
      <c r="A22" s="22"/>
      <c r="B22" s="768"/>
      <c r="C22" s="49" t="str">
        <f>Weighting!C19</f>
        <v>EN 7.2</v>
      </c>
      <c r="D22" s="767" t="str">
        <f>Weighting!D19</f>
        <v>ORGANIC AND RECYCLED WASTE MANAGEMENT</v>
      </c>
      <c r="E22" s="767"/>
      <c r="F22" s="766"/>
      <c r="G22" s="50"/>
      <c r="H22" s="22"/>
      <c r="I22" s="22"/>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6"/>
      <c r="AM22" s="766"/>
      <c r="AN22" s="766"/>
      <c r="AO22" s="766"/>
      <c r="AP22" s="766"/>
      <c r="AQ22" s="766"/>
      <c r="AR22" s="766"/>
      <c r="AS22" s="766"/>
      <c r="AT22" s="766"/>
      <c r="AU22" s="766"/>
      <c r="AV22" s="766"/>
      <c r="AW22" s="766"/>
      <c r="AX22" s="766"/>
      <c r="AY22" s="766"/>
      <c r="AZ22" s="766"/>
      <c r="BA22" s="766"/>
      <c r="BB22" s="766"/>
      <c r="BC22" s="766"/>
      <c r="BD22" s="766"/>
      <c r="BE22" s="766"/>
      <c r="BF22" s="766"/>
      <c r="BG22" s="766"/>
      <c r="BH22" s="766"/>
      <c r="BI22" s="766"/>
      <c r="BJ22" s="766"/>
      <c r="BK22" s="766"/>
      <c r="BL22" s="766"/>
      <c r="BM22" s="766"/>
      <c r="BN22" s="766"/>
      <c r="BO22" s="766"/>
      <c r="BP22" s="766"/>
      <c r="BQ22" s="766"/>
      <c r="BR22" s="766"/>
      <c r="BS22" s="766"/>
      <c r="BT22" s="766"/>
      <c r="BU22" s="766"/>
      <c r="BV22" s="766"/>
      <c r="BW22" s="766"/>
      <c r="BX22" s="766"/>
      <c r="BY22" s="766"/>
      <c r="BZ22" s="766"/>
      <c r="CA22" s="766"/>
      <c r="CB22" s="766"/>
      <c r="CC22" s="766"/>
      <c r="CD22" s="766"/>
      <c r="CE22" s="766"/>
      <c r="CF22" s="766"/>
      <c r="CG22" s="766"/>
      <c r="CH22" s="766"/>
      <c r="CI22" s="766"/>
      <c r="CJ22" s="766"/>
      <c r="CK22" s="766"/>
      <c r="CL22" s="766"/>
      <c r="CM22" s="766"/>
      <c r="CN22" s="766"/>
      <c r="CO22" s="766"/>
      <c r="CP22" s="766"/>
      <c r="CQ22" s="766"/>
      <c r="CR22" s="766"/>
      <c r="CS22" s="766"/>
      <c r="CT22" s="766"/>
      <c r="CU22" s="766"/>
      <c r="CV22" s="766"/>
      <c r="CW22" s="766"/>
      <c r="CX22" s="766"/>
      <c r="CY22" s="766"/>
      <c r="CZ22" s="766"/>
      <c r="DA22" s="766"/>
      <c r="DB22" s="766"/>
      <c r="DC22" s="766"/>
      <c r="DD22" s="766"/>
      <c r="DE22" s="766"/>
      <c r="DF22" s="766"/>
      <c r="DG22" s="766"/>
    </row>
    <row r="23" spans="1:112" ht="20" customHeight="1" x14ac:dyDescent="0.2">
      <c r="A23" s="22"/>
      <c r="B23" s="768"/>
      <c r="C23" s="49" t="str">
        <f>Weighting!C20</f>
        <v>EN 8.0</v>
      </c>
      <c r="D23" s="767" t="str">
        <f>Weighting!D20</f>
        <v>RESPONSIBLE PROCUREMENT OF TIMBER</v>
      </c>
      <c r="E23" s="767"/>
      <c r="F23" s="766"/>
      <c r="G23" s="50"/>
      <c r="H23" s="22"/>
      <c r="I23" s="22"/>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6"/>
      <c r="AL23" s="766"/>
      <c r="AM23" s="766"/>
      <c r="AN23" s="766"/>
      <c r="AO23" s="766"/>
      <c r="AP23" s="766"/>
      <c r="AQ23" s="766"/>
      <c r="AR23" s="766"/>
      <c r="AS23" s="766"/>
      <c r="AT23" s="766"/>
      <c r="AU23" s="766"/>
      <c r="AV23" s="766"/>
      <c r="AW23" s="766"/>
      <c r="AX23" s="766"/>
      <c r="AY23" s="766"/>
      <c r="AZ23" s="766"/>
      <c r="BA23" s="766"/>
      <c r="BB23" s="766"/>
      <c r="BC23" s="766"/>
      <c r="BD23" s="766"/>
      <c r="BE23" s="766"/>
      <c r="BF23" s="766"/>
      <c r="BG23" s="766"/>
      <c r="BH23" s="766"/>
      <c r="BI23" s="766"/>
      <c r="BJ23" s="766"/>
      <c r="BK23" s="766"/>
      <c r="BL23" s="766"/>
      <c r="BM23" s="766"/>
      <c r="BN23" s="766"/>
      <c r="BO23" s="766"/>
      <c r="BP23" s="766"/>
      <c r="BQ23" s="766"/>
      <c r="BR23" s="766"/>
      <c r="BS23" s="766"/>
      <c r="BT23" s="766"/>
      <c r="BU23" s="766"/>
      <c r="BV23" s="766"/>
      <c r="BW23" s="766"/>
      <c r="BX23" s="766"/>
      <c r="BY23" s="766"/>
      <c r="BZ23" s="766"/>
      <c r="CA23" s="766"/>
      <c r="CB23" s="766"/>
      <c r="CC23" s="766"/>
      <c r="CD23" s="766"/>
      <c r="CE23" s="766"/>
      <c r="CF23" s="766"/>
      <c r="CG23" s="766"/>
      <c r="CH23" s="766"/>
      <c r="CI23" s="766"/>
      <c r="CJ23" s="766"/>
      <c r="CK23" s="766"/>
      <c r="CL23" s="766"/>
      <c r="CM23" s="766"/>
      <c r="CN23" s="766"/>
      <c r="CO23" s="766"/>
      <c r="CP23" s="766"/>
      <c r="CQ23" s="766"/>
      <c r="CR23" s="766"/>
      <c r="CS23" s="766"/>
      <c r="CT23" s="766"/>
      <c r="CU23" s="766"/>
      <c r="CV23" s="766"/>
      <c r="CW23" s="766"/>
      <c r="CX23" s="766"/>
      <c r="CY23" s="766"/>
      <c r="CZ23" s="766"/>
      <c r="DA23" s="766"/>
      <c r="DB23" s="766"/>
      <c r="DC23" s="766"/>
      <c r="DD23" s="766"/>
      <c r="DE23" s="766"/>
      <c r="DF23" s="766"/>
      <c r="DG23" s="766"/>
    </row>
    <row r="24" spans="1:112" ht="20" customHeight="1" x14ac:dyDescent="0.2">
      <c r="A24" s="22"/>
      <c r="B24" s="768"/>
      <c r="C24" s="49" t="str">
        <f>Weighting!C21</f>
        <v>EN 9.0</v>
      </c>
      <c r="D24" s="767" t="str">
        <f>Weighting!D21</f>
        <v>ENVIRONMENTAL PRODUCT DECLARATION</v>
      </c>
      <c r="E24" s="767"/>
      <c r="F24" s="766"/>
      <c r="G24" s="50"/>
      <c r="H24" s="22"/>
      <c r="I24" s="22"/>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766"/>
      <c r="BA24" s="766"/>
      <c r="BB24" s="766"/>
      <c r="BC24" s="766"/>
      <c r="BD24" s="766"/>
      <c r="BE24" s="766"/>
      <c r="BF24" s="766"/>
      <c r="BG24" s="766"/>
      <c r="BH24" s="766"/>
      <c r="BI24" s="766"/>
      <c r="BJ24" s="766"/>
      <c r="BK24" s="766"/>
      <c r="BL24" s="766"/>
      <c r="BM24" s="766"/>
      <c r="BN24" s="766"/>
      <c r="BO24" s="766"/>
      <c r="BP24" s="766"/>
      <c r="BQ24" s="766"/>
      <c r="BR24" s="766"/>
      <c r="BS24" s="766"/>
      <c r="BT24" s="766"/>
      <c r="BU24" s="766"/>
      <c r="BV24" s="766"/>
      <c r="BW24" s="766"/>
      <c r="BX24" s="766"/>
      <c r="BY24" s="766"/>
      <c r="BZ24" s="766"/>
      <c r="CA24" s="766"/>
      <c r="CB24" s="766"/>
      <c r="CC24" s="766"/>
      <c r="CD24" s="766"/>
      <c r="CE24" s="766"/>
      <c r="CF24" s="766"/>
      <c r="CG24" s="766"/>
      <c r="CH24" s="766"/>
      <c r="CI24" s="766"/>
      <c r="CJ24" s="766"/>
      <c r="CK24" s="766"/>
      <c r="CL24" s="766"/>
      <c r="CM24" s="766"/>
      <c r="CN24" s="766"/>
      <c r="CO24" s="766"/>
      <c r="CP24" s="766"/>
      <c r="CQ24" s="766"/>
      <c r="CR24" s="766"/>
      <c r="CS24" s="766"/>
      <c r="CT24" s="766"/>
      <c r="CU24" s="766"/>
      <c r="CV24" s="766"/>
      <c r="CW24" s="766"/>
      <c r="CX24" s="766"/>
      <c r="CY24" s="766"/>
      <c r="CZ24" s="766"/>
      <c r="DA24" s="766"/>
      <c r="DB24" s="766"/>
      <c r="DC24" s="766"/>
      <c r="DD24" s="766"/>
      <c r="DE24" s="766"/>
      <c r="DF24" s="766"/>
      <c r="DG24" s="766"/>
    </row>
    <row r="25" spans="1:112" ht="20" customHeight="1" x14ac:dyDescent="0.2">
      <c r="A25" s="22"/>
      <c r="B25" s="768"/>
      <c r="C25" s="49" t="str">
        <f>Weighting!C22</f>
        <v>EN 10.0</v>
      </c>
      <c r="D25" s="767" t="str">
        <f>Weighting!D22</f>
        <v>EMBODIED IMPACT OF MATERIALS</v>
      </c>
      <c r="E25" s="767"/>
      <c r="F25" s="766"/>
      <c r="G25" s="50"/>
      <c r="H25" s="22"/>
      <c r="I25" s="22"/>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766"/>
      <c r="BK25" s="766"/>
      <c r="BL25" s="766"/>
      <c r="BM25" s="766"/>
      <c r="BN25" s="766"/>
      <c r="BO25" s="766"/>
      <c r="BP25" s="766"/>
      <c r="BQ25" s="766"/>
      <c r="BR25" s="766"/>
      <c r="BS25" s="766"/>
      <c r="BT25" s="766"/>
      <c r="BU25" s="766"/>
      <c r="BV25" s="766"/>
      <c r="BW25" s="766"/>
      <c r="BX25" s="766"/>
      <c r="BY25" s="766"/>
      <c r="BZ25" s="766"/>
      <c r="CA25" s="766"/>
      <c r="CB25" s="766"/>
      <c r="CC25" s="766"/>
      <c r="CD25" s="766"/>
      <c r="CE25" s="766"/>
      <c r="CF25" s="766"/>
      <c r="CG25" s="766"/>
      <c r="CH25" s="766"/>
      <c r="CI25" s="766"/>
      <c r="CJ25" s="766"/>
      <c r="CK25" s="766"/>
      <c r="CL25" s="766"/>
      <c r="CM25" s="766"/>
      <c r="CN25" s="766"/>
      <c r="CO25" s="766"/>
      <c r="CP25" s="766"/>
      <c r="CQ25" s="766"/>
      <c r="CR25" s="766"/>
      <c r="CS25" s="766"/>
      <c r="CT25" s="766"/>
      <c r="CU25" s="766"/>
      <c r="CV25" s="766"/>
      <c r="CW25" s="766"/>
      <c r="CX25" s="766"/>
      <c r="CY25" s="766"/>
      <c r="CZ25" s="766"/>
      <c r="DA25" s="766"/>
      <c r="DB25" s="766"/>
      <c r="DC25" s="766"/>
      <c r="DD25" s="766"/>
      <c r="DE25" s="766"/>
      <c r="DF25" s="766"/>
      <c r="DG25" s="766"/>
    </row>
    <row r="26" spans="1:112" ht="20" customHeight="1" x14ac:dyDescent="0.2">
      <c r="A26" s="22"/>
      <c r="B26" s="768"/>
      <c r="C26" s="49" t="str">
        <f>Weighting!C23</f>
        <v>EN 11.0</v>
      </c>
      <c r="D26" s="767" t="str">
        <f>Weighting!D23</f>
        <v>TRANSPORT IMPACT</v>
      </c>
      <c r="E26" s="767"/>
      <c r="F26" s="766"/>
      <c r="G26" s="50"/>
      <c r="H26" s="22"/>
      <c r="I26" s="22"/>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6"/>
      <c r="AT26" s="766"/>
      <c r="AU26" s="766"/>
      <c r="AV26" s="766"/>
      <c r="AW26" s="766"/>
      <c r="AX26" s="766"/>
      <c r="AY26" s="766"/>
      <c r="AZ26" s="766"/>
      <c r="BA26" s="766"/>
      <c r="BB26" s="766"/>
      <c r="BC26" s="766"/>
      <c r="BD26" s="766"/>
      <c r="BE26" s="766"/>
      <c r="BF26" s="766"/>
      <c r="BG26" s="766"/>
      <c r="BH26" s="766"/>
      <c r="BI26" s="766"/>
      <c r="BJ26" s="766"/>
      <c r="BK26" s="766"/>
      <c r="BL26" s="766"/>
      <c r="BM26" s="766"/>
      <c r="BN26" s="766"/>
      <c r="BO26" s="766"/>
      <c r="BP26" s="766"/>
      <c r="BQ26" s="766"/>
      <c r="BR26" s="766"/>
      <c r="BS26" s="766"/>
      <c r="BT26" s="766"/>
      <c r="BU26" s="766"/>
      <c r="BV26" s="766"/>
      <c r="BW26" s="766"/>
      <c r="BX26" s="766"/>
      <c r="BY26" s="766"/>
      <c r="BZ26" s="766"/>
      <c r="CA26" s="766"/>
      <c r="CB26" s="766"/>
      <c r="CC26" s="766"/>
      <c r="CD26" s="766"/>
      <c r="CE26" s="766"/>
      <c r="CF26" s="766"/>
      <c r="CG26" s="766"/>
      <c r="CH26" s="766"/>
      <c r="CI26" s="766"/>
      <c r="CJ26" s="766"/>
      <c r="CK26" s="766"/>
      <c r="CL26" s="766"/>
      <c r="CM26" s="766"/>
      <c r="CN26" s="766"/>
      <c r="CO26" s="766"/>
      <c r="CP26" s="766"/>
      <c r="CQ26" s="766"/>
      <c r="CR26" s="766"/>
      <c r="CS26" s="766"/>
      <c r="CT26" s="766"/>
      <c r="CU26" s="766"/>
      <c r="CV26" s="766"/>
      <c r="CW26" s="766"/>
      <c r="CX26" s="766"/>
      <c r="CY26" s="766"/>
      <c r="CZ26" s="766"/>
      <c r="DA26" s="766"/>
      <c r="DB26" s="766"/>
      <c r="DC26" s="766"/>
      <c r="DD26" s="766"/>
      <c r="DE26" s="766"/>
      <c r="DF26" s="766"/>
      <c r="DG26" s="766"/>
    </row>
    <row r="27" spans="1:112" ht="20" customHeight="1" x14ac:dyDescent="0.2">
      <c r="A27" s="22"/>
      <c r="B27" s="768"/>
      <c r="C27" s="49" t="str">
        <f>Weighting!C24</f>
        <v>EN 12.0</v>
      </c>
      <c r="D27" s="767" t="str">
        <f>Weighting!D24</f>
        <v>DWELLING SIZE ADJUSTMENT FACTOR</v>
      </c>
      <c r="E27" s="767"/>
      <c r="F27" s="766"/>
      <c r="G27" s="50"/>
      <c r="H27" s="22"/>
      <c r="I27" s="22"/>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6"/>
      <c r="AY27" s="766"/>
      <c r="AZ27" s="766"/>
      <c r="BA27" s="766"/>
      <c r="BB27" s="766"/>
      <c r="BC27" s="766"/>
      <c r="BD27" s="766"/>
      <c r="BE27" s="766"/>
      <c r="BF27" s="766"/>
      <c r="BG27" s="766"/>
      <c r="BH27" s="766"/>
      <c r="BI27" s="766"/>
      <c r="BJ27" s="766"/>
      <c r="BK27" s="766"/>
      <c r="BL27" s="766"/>
      <c r="BM27" s="766"/>
      <c r="BN27" s="766"/>
      <c r="BO27" s="766"/>
      <c r="BP27" s="766"/>
      <c r="BQ27" s="766"/>
      <c r="BR27" s="766"/>
      <c r="BS27" s="766"/>
      <c r="BT27" s="766"/>
      <c r="BU27" s="766"/>
      <c r="BV27" s="766"/>
      <c r="BW27" s="766"/>
      <c r="BX27" s="766"/>
      <c r="BY27" s="766"/>
      <c r="BZ27" s="766"/>
      <c r="CA27" s="766"/>
      <c r="CB27" s="766"/>
      <c r="CC27" s="766"/>
      <c r="CD27" s="766"/>
      <c r="CE27" s="766"/>
      <c r="CF27" s="766"/>
      <c r="CG27" s="766"/>
      <c r="CH27" s="766"/>
      <c r="CI27" s="766"/>
      <c r="CJ27" s="766"/>
      <c r="CK27" s="766"/>
      <c r="CL27" s="766"/>
      <c r="CM27" s="766"/>
      <c r="CN27" s="766"/>
      <c r="CO27" s="766"/>
      <c r="CP27" s="766"/>
      <c r="CQ27" s="766"/>
      <c r="CR27" s="766"/>
      <c r="CS27" s="766"/>
      <c r="CT27" s="766"/>
      <c r="CU27" s="766"/>
      <c r="CV27" s="766"/>
      <c r="CW27" s="766"/>
      <c r="CX27" s="766"/>
      <c r="CY27" s="766"/>
      <c r="CZ27" s="766"/>
      <c r="DA27" s="766"/>
      <c r="DB27" s="766"/>
      <c r="DC27" s="766"/>
      <c r="DD27" s="766"/>
      <c r="DE27" s="766"/>
      <c r="DF27" s="766"/>
      <c r="DG27" s="766"/>
    </row>
    <row r="28" spans="1:112" ht="20" customHeight="1" x14ac:dyDescent="0.2">
      <c r="A28" s="22"/>
      <c r="B28" s="768"/>
      <c r="C28" s="49" t="str">
        <f>Weighting!C25</f>
        <v>EN 13.0</v>
      </c>
      <c r="D28" s="767" t="str">
        <f>Weighting!D25</f>
        <v>LOCAL AIR AND GROUND POLLUTION FROM COMBUSTION OF FUELS *</v>
      </c>
      <c r="E28" s="767"/>
      <c r="F28" s="103"/>
      <c r="G28" s="50"/>
      <c r="H28" s="22"/>
      <c r="I28" s="22"/>
      <c r="K28" s="25"/>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6"/>
      <c r="AY28" s="566"/>
      <c r="AZ28" s="566"/>
      <c r="BA28" s="566"/>
      <c r="BB28" s="566"/>
      <c r="BC28" s="566"/>
      <c r="BD28" s="566"/>
      <c r="BE28" s="566"/>
      <c r="BF28" s="566"/>
      <c r="BG28" s="566"/>
      <c r="BH28" s="566"/>
      <c r="BI28" s="566"/>
      <c r="BJ28" s="566"/>
      <c r="BK28" s="566"/>
      <c r="BL28" s="566"/>
      <c r="BM28" s="566"/>
      <c r="BN28" s="566"/>
      <c r="BO28" s="566"/>
      <c r="BP28" s="566"/>
      <c r="BQ28" s="566"/>
      <c r="BR28" s="566"/>
      <c r="BS28" s="566"/>
      <c r="BT28" s="566"/>
      <c r="BU28" s="566"/>
      <c r="BV28" s="566"/>
      <c r="BW28" s="566"/>
      <c r="BX28" s="566"/>
      <c r="BY28" s="566"/>
      <c r="BZ28" s="566"/>
      <c r="CA28" s="566"/>
      <c r="CB28" s="566"/>
      <c r="CC28" s="566"/>
      <c r="CD28" s="566"/>
      <c r="CE28" s="566"/>
      <c r="CF28" s="566"/>
      <c r="CG28" s="566"/>
      <c r="CH28" s="566"/>
      <c r="CI28" s="566"/>
      <c r="CJ28" s="566"/>
      <c r="CK28" s="566"/>
      <c r="CL28" s="566"/>
      <c r="CM28" s="566"/>
      <c r="CN28" s="566"/>
      <c r="CO28" s="566"/>
      <c r="CP28" s="566"/>
      <c r="CQ28" s="566"/>
      <c r="CR28" s="566"/>
      <c r="CS28" s="566"/>
      <c r="CT28" s="566"/>
      <c r="CU28" s="566"/>
      <c r="CV28" s="566"/>
      <c r="CW28" s="566"/>
      <c r="CX28" s="566"/>
      <c r="CY28" s="566"/>
      <c r="CZ28" s="566"/>
      <c r="DA28" s="566"/>
      <c r="DB28" s="566"/>
      <c r="DC28" s="566"/>
      <c r="DD28" s="566"/>
      <c r="DE28" s="566"/>
      <c r="DF28" s="566"/>
      <c r="DG28" s="566"/>
    </row>
    <row r="29" spans="1:112" ht="9.75" customHeight="1" x14ac:dyDescent="0.2">
      <c r="A29" s="22"/>
      <c r="B29" s="51"/>
      <c r="C29" s="514"/>
      <c r="D29" s="515"/>
      <c r="E29" s="515"/>
      <c r="F29" s="516"/>
      <c r="G29" s="516"/>
      <c r="H29" s="22"/>
      <c r="I29" s="22"/>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row>
    <row r="30" spans="1:112" ht="20" customHeight="1" x14ac:dyDescent="0.2">
      <c r="A30" s="22"/>
      <c r="B30" s="768" t="s">
        <v>56</v>
      </c>
      <c r="C30" s="49" t="str">
        <f>Weighting!C28</f>
        <v>HW 1.0</v>
      </c>
      <c r="D30" s="767" t="str">
        <f>Weighting!D28</f>
        <v>INDOOR AIR QUALITY - VENTILATION*</v>
      </c>
      <c r="E30" s="767"/>
      <c r="F30" s="766">
        <f>((HealthWellbeing!F62)/10)+HealthWellbeing!I78</f>
        <v>0</v>
      </c>
      <c r="G30" s="50"/>
      <c r="H30" s="22"/>
      <c r="I30" s="22"/>
      <c r="L30" s="766">
        <f>((HealthWellbeing!K62)/10)+HealthWellbeing!K78</f>
        <v>0</v>
      </c>
      <c r="M30" s="766">
        <f>((HealthWellbeing!L62)/10)+HealthWellbeing!L78</f>
        <v>0</v>
      </c>
      <c r="N30" s="766">
        <f>((HealthWellbeing!M62)/10)+HealthWellbeing!M78</f>
        <v>0</v>
      </c>
      <c r="O30" s="766">
        <f>((HealthWellbeing!N62)/10)+HealthWellbeing!N78</f>
        <v>0</v>
      </c>
      <c r="P30" s="766">
        <f>((HealthWellbeing!O62)/10)+HealthWellbeing!O78</f>
        <v>0</v>
      </c>
      <c r="Q30" s="766">
        <f>((HealthWellbeing!P62)/10)+HealthWellbeing!P78</f>
        <v>0</v>
      </c>
      <c r="R30" s="766">
        <f>((HealthWellbeing!Q62)/10)+HealthWellbeing!Q78</f>
        <v>0</v>
      </c>
      <c r="S30" s="766">
        <f>((HealthWellbeing!R62)/10)+HealthWellbeing!R78</f>
        <v>0</v>
      </c>
      <c r="T30" s="766">
        <f>((HealthWellbeing!S62)/10)+HealthWellbeing!S78</f>
        <v>0</v>
      </c>
      <c r="U30" s="766">
        <f>((HealthWellbeing!T62)/10)+HealthWellbeing!T78</f>
        <v>0</v>
      </c>
      <c r="V30" s="766">
        <f>((HealthWellbeing!U62)/10)+HealthWellbeing!U78</f>
        <v>0</v>
      </c>
      <c r="W30" s="766">
        <f>((HealthWellbeing!V62)/10)+HealthWellbeing!V78</f>
        <v>0</v>
      </c>
      <c r="X30" s="766">
        <f>((HealthWellbeing!W62)/10)+HealthWellbeing!W78</f>
        <v>0</v>
      </c>
      <c r="Y30" s="766">
        <f>((HealthWellbeing!X62)/10)+HealthWellbeing!X78</f>
        <v>0</v>
      </c>
      <c r="Z30" s="766">
        <f>((HealthWellbeing!Y62)/10)+HealthWellbeing!Y78</f>
        <v>0</v>
      </c>
      <c r="AA30" s="766">
        <f>((HealthWellbeing!Z62)/10)+HealthWellbeing!Z78</f>
        <v>0</v>
      </c>
      <c r="AB30" s="766">
        <f>((HealthWellbeing!AA62)/10)+HealthWellbeing!AA78</f>
        <v>0</v>
      </c>
      <c r="AC30" s="766">
        <f>((HealthWellbeing!AB62)/10)+HealthWellbeing!AB78</f>
        <v>0</v>
      </c>
      <c r="AD30" s="766">
        <f>((HealthWellbeing!AC62)/10)+HealthWellbeing!AC78</f>
        <v>0</v>
      </c>
      <c r="AE30" s="766">
        <f>((HealthWellbeing!AD62)/10)+HealthWellbeing!AD78</f>
        <v>0</v>
      </c>
      <c r="AF30" s="766">
        <f>((HealthWellbeing!AE62)/10)+HealthWellbeing!AE78</f>
        <v>0</v>
      </c>
      <c r="AG30" s="766">
        <f>((HealthWellbeing!AF62)/10)+HealthWellbeing!AF78</f>
        <v>0</v>
      </c>
      <c r="AH30" s="766">
        <f>((HealthWellbeing!AG62)/10)+HealthWellbeing!AG78</f>
        <v>0</v>
      </c>
      <c r="AI30" s="766">
        <f>((HealthWellbeing!AH62)/10)+HealthWellbeing!AH78</f>
        <v>0</v>
      </c>
      <c r="AJ30" s="766">
        <f>((HealthWellbeing!AI62)/10)+HealthWellbeing!AI78</f>
        <v>0</v>
      </c>
      <c r="AK30" s="766">
        <f>((HealthWellbeing!AJ62)/10)+HealthWellbeing!AJ78</f>
        <v>0</v>
      </c>
      <c r="AL30" s="766">
        <f>((HealthWellbeing!AK62)/10)+HealthWellbeing!AK78</f>
        <v>0</v>
      </c>
      <c r="AM30" s="766">
        <f>((HealthWellbeing!AL62)/10)+HealthWellbeing!AL78</f>
        <v>0</v>
      </c>
      <c r="AN30" s="766">
        <f>((HealthWellbeing!AM62)/10)+HealthWellbeing!AM78</f>
        <v>0</v>
      </c>
      <c r="AO30" s="766">
        <f>((HealthWellbeing!AN62)/10)+HealthWellbeing!AN78</f>
        <v>0</v>
      </c>
      <c r="AP30" s="766">
        <f>((HealthWellbeing!AO62)/10)+HealthWellbeing!AO78</f>
        <v>0</v>
      </c>
      <c r="AQ30" s="766">
        <f>((HealthWellbeing!AP62)/10)+HealthWellbeing!AP78</f>
        <v>0</v>
      </c>
      <c r="AR30" s="766">
        <f>((HealthWellbeing!AQ62)/10)+HealthWellbeing!AQ78</f>
        <v>0</v>
      </c>
      <c r="AS30" s="766">
        <f>((HealthWellbeing!AR62)/10)+HealthWellbeing!AR78</f>
        <v>0</v>
      </c>
      <c r="AT30" s="766">
        <f>((HealthWellbeing!AS62)/10)+HealthWellbeing!AS78</f>
        <v>0</v>
      </c>
      <c r="AU30" s="766">
        <f>((HealthWellbeing!AT62)/10)+HealthWellbeing!AT78</f>
        <v>0</v>
      </c>
      <c r="AV30" s="766">
        <f>((HealthWellbeing!AU62)/10)+HealthWellbeing!AU78</f>
        <v>0</v>
      </c>
      <c r="AW30" s="766">
        <f>((HealthWellbeing!AV62)/10)+HealthWellbeing!AV78</f>
        <v>0</v>
      </c>
      <c r="AX30" s="766">
        <f>((HealthWellbeing!AW62)/10)+HealthWellbeing!AW78</f>
        <v>0</v>
      </c>
      <c r="AY30" s="766">
        <f>((HealthWellbeing!AX62)/10)+HealthWellbeing!AX78</f>
        <v>0</v>
      </c>
      <c r="AZ30" s="766">
        <f>((HealthWellbeing!AY62)/10)+HealthWellbeing!AY78</f>
        <v>0</v>
      </c>
      <c r="BA30" s="766">
        <f>((HealthWellbeing!AZ62)/10)+HealthWellbeing!AZ78</f>
        <v>0</v>
      </c>
      <c r="BB30" s="766">
        <f>((HealthWellbeing!BA62)/10)+HealthWellbeing!BA78</f>
        <v>0</v>
      </c>
      <c r="BC30" s="766">
        <f>((HealthWellbeing!BB62)/10)+HealthWellbeing!BB78</f>
        <v>0</v>
      </c>
      <c r="BD30" s="766">
        <f>((HealthWellbeing!BC62)/10)+HealthWellbeing!BC78</f>
        <v>0</v>
      </c>
      <c r="BE30" s="766">
        <f>((HealthWellbeing!BD62)/10)+HealthWellbeing!BD78</f>
        <v>0</v>
      </c>
      <c r="BF30" s="766">
        <f>((HealthWellbeing!BE62)/10)+HealthWellbeing!BE78</f>
        <v>0</v>
      </c>
      <c r="BG30" s="766">
        <f>((HealthWellbeing!BF62)/10)+HealthWellbeing!BF78</f>
        <v>0</v>
      </c>
      <c r="BH30" s="766">
        <f>((HealthWellbeing!BG62)/10)+HealthWellbeing!BG78</f>
        <v>0</v>
      </c>
      <c r="BI30" s="766">
        <f>((HealthWellbeing!BH62)/10)+HealthWellbeing!BH78</f>
        <v>0</v>
      </c>
      <c r="BJ30" s="766">
        <f>((HealthWellbeing!BI62)/10)+HealthWellbeing!BI78</f>
        <v>0</v>
      </c>
      <c r="BK30" s="766">
        <f>((HealthWellbeing!BJ62)/10)+HealthWellbeing!BJ78</f>
        <v>0</v>
      </c>
      <c r="BL30" s="766">
        <f>((HealthWellbeing!BK62)/10)+HealthWellbeing!BK78</f>
        <v>0</v>
      </c>
      <c r="BM30" s="766">
        <f>((HealthWellbeing!BL62)/10)+HealthWellbeing!BL78</f>
        <v>0</v>
      </c>
      <c r="BN30" s="766">
        <f>((HealthWellbeing!BM62)/10)+HealthWellbeing!BM78</f>
        <v>0</v>
      </c>
      <c r="BO30" s="766">
        <f>((HealthWellbeing!BN62)/10)+HealthWellbeing!BN78</f>
        <v>0</v>
      </c>
      <c r="BP30" s="766">
        <f>((HealthWellbeing!BO62)/10)+HealthWellbeing!BO78</f>
        <v>0</v>
      </c>
      <c r="BQ30" s="766">
        <f>((HealthWellbeing!BP62)/10)+HealthWellbeing!BP78</f>
        <v>0</v>
      </c>
      <c r="BR30" s="766">
        <f>((HealthWellbeing!BQ62)/10)+HealthWellbeing!BQ78</f>
        <v>0</v>
      </c>
      <c r="BS30" s="766">
        <f>((HealthWellbeing!BR62)/10)+HealthWellbeing!BR78</f>
        <v>0</v>
      </c>
      <c r="BT30" s="766">
        <f>((HealthWellbeing!BS62)/10)+HealthWellbeing!BS78</f>
        <v>0</v>
      </c>
      <c r="BU30" s="766">
        <f>((HealthWellbeing!BT62)/10)+HealthWellbeing!BT78</f>
        <v>0</v>
      </c>
      <c r="BV30" s="766">
        <f>((HealthWellbeing!BU62)/10)+HealthWellbeing!BU78</f>
        <v>0</v>
      </c>
      <c r="BW30" s="766">
        <f>((HealthWellbeing!BV62)/10)+HealthWellbeing!BV78</f>
        <v>0</v>
      </c>
      <c r="BX30" s="766">
        <f>((HealthWellbeing!BW62)/10)+HealthWellbeing!BW78</f>
        <v>0</v>
      </c>
      <c r="BY30" s="766">
        <f>((HealthWellbeing!BX62)/10)+HealthWellbeing!BX78</f>
        <v>0</v>
      </c>
      <c r="BZ30" s="766">
        <f>((HealthWellbeing!BY62)/10)+HealthWellbeing!BY78</f>
        <v>0</v>
      </c>
      <c r="CA30" s="766">
        <f>((HealthWellbeing!BZ62)/10)+HealthWellbeing!BZ78</f>
        <v>0</v>
      </c>
      <c r="CB30" s="766">
        <f>((HealthWellbeing!CA62)/10)+HealthWellbeing!CA78</f>
        <v>0</v>
      </c>
      <c r="CC30" s="766">
        <f>((HealthWellbeing!CB62)/10)+HealthWellbeing!CB78</f>
        <v>0</v>
      </c>
      <c r="CD30" s="766">
        <f>((HealthWellbeing!CC62)/10)+HealthWellbeing!CC78</f>
        <v>0</v>
      </c>
      <c r="CE30" s="766">
        <f>((HealthWellbeing!CD62)/10)+HealthWellbeing!CD78</f>
        <v>0</v>
      </c>
      <c r="CF30" s="766">
        <f>((HealthWellbeing!CE62)/10)+HealthWellbeing!CE78</f>
        <v>0</v>
      </c>
      <c r="CG30" s="766">
        <f>((HealthWellbeing!CF62)/10)+HealthWellbeing!CF78</f>
        <v>0</v>
      </c>
      <c r="CH30" s="766">
        <f>((HealthWellbeing!CG62)/10)+HealthWellbeing!CG78</f>
        <v>0</v>
      </c>
      <c r="CI30" s="766">
        <f>((HealthWellbeing!CH62)/10)+HealthWellbeing!CH78</f>
        <v>0</v>
      </c>
      <c r="CJ30" s="766">
        <f>((HealthWellbeing!CI62)/10)+HealthWellbeing!CI78</f>
        <v>0</v>
      </c>
      <c r="CK30" s="766">
        <f>((HealthWellbeing!CJ62)/10)+HealthWellbeing!CJ78</f>
        <v>0</v>
      </c>
      <c r="CL30" s="766">
        <f>((HealthWellbeing!CK62)/10)+HealthWellbeing!CK78</f>
        <v>0</v>
      </c>
      <c r="CM30" s="766">
        <f>((HealthWellbeing!CL62)/10)+HealthWellbeing!CL78</f>
        <v>0</v>
      </c>
      <c r="CN30" s="766">
        <f>((HealthWellbeing!CM62)/10)+HealthWellbeing!CM78</f>
        <v>0</v>
      </c>
      <c r="CO30" s="766">
        <f>((HealthWellbeing!CN62)/10)+HealthWellbeing!CN78</f>
        <v>0</v>
      </c>
      <c r="CP30" s="766">
        <f>((HealthWellbeing!CO62)/10)+HealthWellbeing!CO78</f>
        <v>0</v>
      </c>
      <c r="CQ30" s="766">
        <f>((HealthWellbeing!CP62)/10)+HealthWellbeing!CP78</f>
        <v>0</v>
      </c>
      <c r="CR30" s="766">
        <f>((HealthWellbeing!CQ62)/10)+HealthWellbeing!CQ78</f>
        <v>0</v>
      </c>
      <c r="CS30" s="766">
        <f>((HealthWellbeing!CR62)/10)+HealthWellbeing!CR78</f>
        <v>0</v>
      </c>
      <c r="CT30" s="766">
        <f>((HealthWellbeing!CS62)/10)+HealthWellbeing!CS78</f>
        <v>0</v>
      </c>
      <c r="CU30" s="766">
        <f>((HealthWellbeing!CT62)/10)+HealthWellbeing!CT78</f>
        <v>0</v>
      </c>
      <c r="CV30" s="766">
        <f>((HealthWellbeing!CU62)/10)+HealthWellbeing!CU78</f>
        <v>0</v>
      </c>
      <c r="CW30" s="766">
        <f>((HealthWellbeing!CV62)/10)+HealthWellbeing!CV78</f>
        <v>0</v>
      </c>
      <c r="CX30" s="766">
        <f>((HealthWellbeing!CW62)/10)+HealthWellbeing!CW78</f>
        <v>0</v>
      </c>
      <c r="CY30" s="766">
        <f>((HealthWellbeing!CX62)/10)+HealthWellbeing!CX78</f>
        <v>0</v>
      </c>
      <c r="CZ30" s="766">
        <f>((HealthWellbeing!CY62)/10)+HealthWellbeing!CY78</f>
        <v>0</v>
      </c>
      <c r="DA30" s="766">
        <f>((HealthWellbeing!CZ62)/10)+HealthWellbeing!CZ78</f>
        <v>0</v>
      </c>
      <c r="DB30" s="766">
        <f>((HealthWellbeing!DA62)/10)+HealthWellbeing!DA78</f>
        <v>0</v>
      </c>
      <c r="DC30" s="766">
        <f>((HealthWellbeing!DB62)/10)+HealthWellbeing!DB78</f>
        <v>0</v>
      </c>
      <c r="DD30" s="766">
        <f>((HealthWellbeing!DC62)/10)+HealthWellbeing!DC78</f>
        <v>0</v>
      </c>
      <c r="DE30" s="766">
        <f>((HealthWellbeing!DD62)/10)+HealthWellbeing!DD78</f>
        <v>0</v>
      </c>
      <c r="DF30" s="766">
        <f>((HealthWellbeing!DE62)/10)+HealthWellbeing!DE78</f>
        <v>0</v>
      </c>
      <c r="DG30" s="766">
        <f>((HealthWellbeing!DF62)/10)+HealthWellbeing!DF78</f>
        <v>0</v>
      </c>
      <c r="DH30" s="777"/>
    </row>
    <row r="31" spans="1:112" ht="20" customHeight="1" x14ac:dyDescent="0.2">
      <c r="A31" s="22"/>
      <c r="B31" s="768"/>
      <c r="C31" s="49" t="str">
        <f>Weighting!C29</f>
        <v>HW 2.0</v>
      </c>
      <c r="D31" s="767" t="str">
        <f>Weighting!D29</f>
        <v>DAYLIGHTING*</v>
      </c>
      <c r="E31" s="767"/>
      <c r="F31" s="766"/>
      <c r="G31" s="50"/>
      <c r="H31" s="22"/>
      <c r="I31" s="22"/>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6"/>
      <c r="AM31" s="766"/>
      <c r="AN31" s="766"/>
      <c r="AO31" s="766"/>
      <c r="AP31" s="766"/>
      <c r="AQ31" s="766"/>
      <c r="AR31" s="766"/>
      <c r="AS31" s="766"/>
      <c r="AT31" s="766"/>
      <c r="AU31" s="766"/>
      <c r="AV31" s="766"/>
      <c r="AW31" s="766"/>
      <c r="AX31" s="766"/>
      <c r="AY31" s="766"/>
      <c r="AZ31" s="766"/>
      <c r="BA31" s="766"/>
      <c r="BB31" s="766"/>
      <c r="BC31" s="766"/>
      <c r="BD31" s="766"/>
      <c r="BE31" s="766"/>
      <c r="BF31" s="766"/>
      <c r="BG31" s="766"/>
      <c r="BH31" s="766"/>
      <c r="BI31" s="766"/>
      <c r="BJ31" s="766"/>
      <c r="BK31" s="766"/>
      <c r="BL31" s="766"/>
      <c r="BM31" s="766"/>
      <c r="BN31" s="766"/>
      <c r="BO31" s="766"/>
      <c r="BP31" s="766"/>
      <c r="BQ31" s="766"/>
      <c r="BR31" s="766"/>
      <c r="BS31" s="766"/>
      <c r="BT31" s="766"/>
      <c r="BU31" s="766"/>
      <c r="BV31" s="766"/>
      <c r="BW31" s="766"/>
      <c r="BX31" s="766"/>
      <c r="BY31" s="766"/>
      <c r="BZ31" s="766"/>
      <c r="CA31" s="766"/>
      <c r="CB31" s="766"/>
      <c r="CC31" s="766"/>
      <c r="CD31" s="766"/>
      <c r="CE31" s="766"/>
      <c r="CF31" s="766"/>
      <c r="CG31" s="766"/>
      <c r="CH31" s="766"/>
      <c r="CI31" s="766"/>
      <c r="CJ31" s="766"/>
      <c r="CK31" s="766"/>
      <c r="CL31" s="766"/>
      <c r="CM31" s="766"/>
      <c r="CN31" s="766"/>
      <c r="CO31" s="766"/>
      <c r="CP31" s="766"/>
      <c r="CQ31" s="766"/>
      <c r="CR31" s="766"/>
      <c r="CS31" s="766"/>
      <c r="CT31" s="766"/>
      <c r="CU31" s="766"/>
      <c r="CV31" s="766"/>
      <c r="CW31" s="766"/>
      <c r="CX31" s="766"/>
      <c r="CY31" s="766"/>
      <c r="CZ31" s="766"/>
      <c r="DA31" s="766"/>
      <c r="DB31" s="766"/>
      <c r="DC31" s="766"/>
      <c r="DD31" s="766"/>
      <c r="DE31" s="766"/>
      <c r="DF31" s="766"/>
      <c r="DG31" s="766"/>
      <c r="DH31" s="777"/>
    </row>
    <row r="32" spans="1:112" ht="20" customHeight="1" x14ac:dyDescent="0.2">
      <c r="A32" s="22"/>
      <c r="B32" s="768"/>
      <c r="C32" s="49" t="str">
        <f>Weighting!C30</f>
        <v>HW 3.0</v>
      </c>
      <c r="D32" s="767" t="str">
        <f>Weighting!D30</f>
        <v>ACOUSTIC COMFORT</v>
      </c>
      <c r="E32" s="767"/>
      <c r="F32" s="766"/>
      <c r="G32" s="50"/>
      <c r="H32" s="22"/>
      <c r="I32" s="22"/>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6"/>
      <c r="AL32" s="766"/>
      <c r="AM32" s="766"/>
      <c r="AN32" s="766"/>
      <c r="AO32" s="766"/>
      <c r="AP32" s="766"/>
      <c r="AQ32" s="766"/>
      <c r="AR32" s="766"/>
      <c r="AS32" s="766"/>
      <c r="AT32" s="766"/>
      <c r="AU32" s="766"/>
      <c r="AV32" s="766"/>
      <c r="AW32" s="766"/>
      <c r="AX32" s="766"/>
      <c r="AY32" s="766"/>
      <c r="AZ32" s="766"/>
      <c r="BA32" s="766"/>
      <c r="BB32" s="766"/>
      <c r="BC32" s="766"/>
      <c r="BD32" s="766"/>
      <c r="BE32" s="766"/>
      <c r="BF32" s="766"/>
      <c r="BG32" s="766"/>
      <c r="BH32" s="766"/>
      <c r="BI32" s="766"/>
      <c r="BJ32" s="766"/>
      <c r="BK32" s="766"/>
      <c r="BL32" s="766"/>
      <c r="BM32" s="766"/>
      <c r="BN32" s="766"/>
      <c r="BO32" s="766"/>
      <c r="BP32" s="766"/>
      <c r="BQ32" s="766"/>
      <c r="BR32" s="766"/>
      <c r="BS32" s="766"/>
      <c r="BT32" s="766"/>
      <c r="BU32" s="766"/>
      <c r="BV32" s="766"/>
      <c r="BW32" s="766"/>
      <c r="BX32" s="766"/>
      <c r="BY32" s="766"/>
      <c r="BZ32" s="766"/>
      <c r="CA32" s="766"/>
      <c r="CB32" s="766"/>
      <c r="CC32" s="766"/>
      <c r="CD32" s="766"/>
      <c r="CE32" s="766"/>
      <c r="CF32" s="766"/>
      <c r="CG32" s="766"/>
      <c r="CH32" s="766"/>
      <c r="CI32" s="766"/>
      <c r="CJ32" s="766"/>
      <c r="CK32" s="766"/>
      <c r="CL32" s="766"/>
      <c r="CM32" s="766"/>
      <c r="CN32" s="766"/>
      <c r="CO32" s="766"/>
      <c r="CP32" s="766"/>
      <c r="CQ32" s="766"/>
      <c r="CR32" s="766"/>
      <c r="CS32" s="766"/>
      <c r="CT32" s="766"/>
      <c r="CU32" s="766"/>
      <c r="CV32" s="766"/>
      <c r="CW32" s="766"/>
      <c r="CX32" s="766"/>
      <c r="CY32" s="766"/>
      <c r="CZ32" s="766"/>
      <c r="DA32" s="766"/>
      <c r="DB32" s="766"/>
      <c r="DC32" s="766"/>
      <c r="DD32" s="766"/>
      <c r="DE32" s="766"/>
      <c r="DF32" s="766"/>
      <c r="DG32" s="766"/>
      <c r="DH32" s="777"/>
    </row>
    <row r="33" spans="1:112" ht="20" customHeight="1" x14ac:dyDescent="0.2">
      <c r="A33" s="22"/>
      <c r="B33" s="768"/>
      <c r="C33" s="49" t="str">
        <f>Weighting!C31</f>
        <v>HW 3.1</v>
      </c>
      <c r="D33" s="767" t="str">
        <f>Weighting!D31</f>
        <v>AIRBORNE SOUND INSULATION - Walls</v>
      </c>
      <c r="E33" s="767"/>
      <c r="F33" s="766"/>
      <c r="G33" s="50"/>
      <c r="H33" s="22"/>
      <c r="I33" s="22"/>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6"/>
      <c r="AL33" s="766"/>
      <c r="AM33" s="766"/>
      <c r="AN33" s="766"/>
      <c r="AO33" s="766"/>
      <c r="AP33" s="766"/>
      <c r="AQ33" s="766"/>
      <c r="AR33" s="766"/>
      <c r="AS33" s="766"/>
      <c r="AT33" s="766"/>
      <c r="AU33" s="766"/>
      <c r="AV33" s="766"/>
      <c r="AW33" s="766"/>
      <c r="AX33" s="766"/>
      <c r="AY33" s="766"/>
      <c r="AZ33" s="766"/>
      <c r="BA33" s="766"/>
      <c r="BB33" s="766"/>
      <c r="BC33" s="766"/>
      <c r="BD33" s="766"/>
      <c r="BE33" s="766"/>
      <c r="BF33" s="766"/>
      <c r="BG33" s="766"/>
      <c r="BH33" s="766"/>
      <c r="BI33" s="766"/>
      <c r="BJ33" s="766"/>
      <c r="BK33" s="766"/>
      <c r="BL33" s="766"/>
      <c r="BM33" s="766"/>
      <c r="BN33" s="766"/>
      <c r="BO33" s="766"/>
      <c r="BP33" s="766"/>
      <c r="BQ33" s="766"/>
      <c r="BR33" s="766"/>
      <c r="BS33" s="766"/>
      <c r="BT33" s="766"/>
      <c r="BU33" s="766"/>
      <c r="BV33" s="766"/>
      <c r="BW33" s="766"/>
      <c r="BX33" s="766"/>
      <c r="BY33" s="766"/>
      <c r="BZ33" s="766"/>
      <c r="CA33" s="766"/>
      <c r="CB33" s="766"/>
      <c r="CC33" s="766"/>
      <c r="CD33" s="766"/>
      <c r="CE33" s="766"/>
      <c r="CF33" s="766"/>
      <c r="CG33" s="766"/>
      <c r="CH33" s="766"/>
      <c r="CI33" s="766"/>
      <c r="CJ33" s="766"/>
      <c r="CK33" s="766"/>
      <c r="CL33" s="766"/>
      <c r="CM33" s="766"/>
      <c r="CN33" s="766"/>
      <c r="CO33" s="766"/>
      <c r="CP33" s="766"/>
      <c r="CQ33" s="766"/>
      <c r="CR33" s="766"/>
      <c r="CS33" s="766"/>
      <c r="CT33" s="766"/>
      <c r="CU33" s="766"/>
      <c r="CV33" s="766"/>
      <c r="CW33" s="766"/>
      <c r="CX33" s="766"/>
      <c r="CY33" s="766"/>
      <c r="CZ33" s="766"/>
      <c r="DA33" s="766"/>
      <c r="DB33" s="766"/>
      <c r="DC33" s="766"/>
      <c r="DD33" s="766"/>
      <c r="DE33" s="766"/>
      <c r="DF33" s="766"/>
      <c r="DG33" s="766"/>
      <c r="DH33" s="777"/>
    </row>
    <row r="34" spans="1:112" ht="20" customHeight="1" x14ac:dyDescent="0.2">
      <c r="A34" s="22"/>
      <c r="B34" s="768"/>
      <c r="C34" s="49" t="str">
        <f>Weighting!C32</f>
        <v>HW 3.2</v>
      </c>
      <c r="D34" s="767" t="str">
        <f>Weighting!D32</f>
        <v>AIRBORNE SOUND INSULATION - Floors</v>
      </c>
      <c r="E34" s="767"/>
      <c r="F34" s="766"/>
      <c r="G34" s="50"/>
      <c r="H34" s="22"/>
      <c r="I34" s="22"/>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6"/>
      <c r="AL34" s="766"/>
      <c r="AM34" s="766"/>
      <c r="AN34" s="766"/>
      <c r="AO34" s="766"/>
      <c r="AP34" s="766"/>
      <c r="AQ34" s="766"/>
      <c r="AR34" s="766"/>
      <c r="AS34" s="766"/>
      <c r="AT34" s="766"/>
      <c r="AU34" s="766"/>
      <c r="AV34" s="766"/>
      <c r="AW34" s="766"/>
      <c r="AX34" s="766"/>
      <c r="AY34" s="766"/>
      <c r="AZ34" s="766"/>
      <c r="BA34" s="766"/>
      <c r="BB34" s="766"/>
      <c r="BC34" s="766"/>
      <c r="BD34" s="766"/>
      <c r="BE34" s="766"/>
      <c r="BF34" s="766"/>
      <c r="BG34" s="766"/>
      <c r="BH34" s="766"/>
      <c r="BI34" s="766"/>
      <c r="BJ34" s="766"/>
      <c r="BK34" s="766"/>
      <c r="BL34" s="766"/>
      <c r="BM34" s="766"/>
      <c r="BN34" s="766"/>
      <c r="BO34" s="766"/>
      <c r="BP34" s="766"/>
      <c r="BQ34" s="766"/>
      <c r="BR34" s="766"/>
      <c r="BS34" s="766"/>
      <c r="BT34" s="766"/>
      <c r="BU34" s="766"/>
      <c r="BV34" s="766"/>
      <c r="BW34" s="766"/>
      <c r="BX34" s="766"/>
      <c r="BY34" s="766"/>
      <c r="BZ34" s="766"/>
      <c r="CA34" s="766"/>
      <c r="CB34" s="766"/>
      <c r="CC34" s="766"/>
      <c r="CD34" s="766"/>
      <c r="CE34" s="766"/>
      <c r="CF34" s="766"/>
      <c r="CG34" s="766"/>
      <c r="CH34" s="766"/>
      <c r="CI34" s="766"/>
      <c r="CJ34" s="766"/>
      <c r="CK34" s="766"/>
      <c r="CL34" s="766"/>
      <c r="CM34" s="766"/>
      <c r="CN34" s="766"/>
      <c r="CO34" s="766"/>
      <c r="CP34" s="766"/>
      <c r="CQ34" s="766"/>
      <c r="CR34" s="766"/>
      <c r="CS34" s="766"/>
      <c r="CT34" s="766"/>
      <c r="CU34" s="766"/>
      <c r="CV34" s="766"/>
      <c r="CW34" s="766"/>
      <c r="CX34" s="766"/>
      <c r="CY34" s="766"/>
      <c r="CZ34" s="766"/>
      <c r="DA34" s="766"/>
      <c r="DB34" s="766"/>
      <c r="DC34" s="766"/>
      <c r="DD34" s="766"/>
      <c r="DE34" s="766"/>
      <c r="DF34" s="766"/>
      <c r="DG34" s="766"/>
      <c r="DH34" s="777"/>
    </row>
    <row r="35" spans="1:112" ht="20" customHeight="1" x14ac:dyDescent="0.2">
      <c r="A35" s="22"/>
      <c r="B35" s="768"/>
      <c r="C35" s="49" t="str">
        <f>Weighting!C33</f>
        <v>HW 3.3</v>
      </c>
      <c r="D35" s="767" t="str">
        <f>Weighting!D33</f>
        <v>IMPACT SOUND INSULATION - Floors</v>
      </c>
      <c r="E35" s="767"/>
      <c r="F35" s="766"/>
      <c r="G35" s="50"/>
      <c r="H35" s="22"/>
      <c r="I35" s="22"/>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c r="AL35" s="766"/>
      <c r="AM35" s="766"/>
      <c r="AN35" s="766"/>
      <c r="AO35" s="766"/>
      <c r="AP35" s="766"/>
      <c r="AQ35" s="766"/>
      <c r="AR35" s="766"/>
      <c r="AS35" s="766"/>
      <c r="AT35" s="766"/>
      <c r="AU35" s="766"/>
      <c r="AV35" s="766"/>
      <c r="AW35" s="766"/>
      <c r="AX35" s="766"/>
      <c r="AY35" s="766"/>
      <c r="AZ35" s="766"/>
      <c r="BA35" s="766"/>
      <c r="BB35" s="766"/>
      <c r="BC35" s="766"/>
      <c r="BD35" s="766"/>
      <c r="BE35" s="766"/>
      <c r="BF35" s="766"/>
      <c r="BG35" s="766"/>
      <c r="BH35" s="766"/>
      <c r="BI35" s="766"/>
      <c r="BJ35" s="766"/>
      <c r="BK35" s="766"/>
      <c r="BL35" s="766"/>
      <c r="BM35" s="766"/>
      <c r="BN35" s="766"/>
      <c r="BO35" s="766"/>
      <c r="BP35" s="766"/>
      <c r="BQ35" s="766"/>
      <c r="BR35" s="766"/>
      <c r="BS35" s="766"/>
      <c r="BT35" s="766"/>
      <c r="BU35" s="766"/>
      <c r="BV35" s="766"/>
      <c r="BW35" s="766"/>
      <c r="BX35" s="766"/>
      <c r="BY35" s="766"/>
      <c r="BZ35" s="766"/>
      <c r="CA35" s="766"/>
      <c r="CB35" s="766"/>
      <c r="CC35" s="766"/>
      <c r="CD35" s="766"/>
      <c r="CE35" s="766"/>
      <c r="CF35" s="766"/>
      <c r="CG35" s="766"/>
      <c r="CH35" s="766"/>
      <c r="CI35" s="766"/>
      <c r="CJ35" s="766"/>
      <c r="CK35" s="766"/>
      <c r="CL35" s="766"/>
      <c r="CM35" s="766"/>
      <c r="CN35" s="766"/>
      <c r="CO35" s="766"/>
      <c r="CP35" s="766"/>
      <c r="CQ35" s="766"/>
      <c r="CR35" s="766"/>
      <c r="CS35" s="766"/>
      <c r="CT35" s="766"/>
      <c r="CU35" s="766"/>
      <c r="CV35" s="766"/>
      <c r="CW35" s="766"/>
      <c r="CX35" s="766"/>
      <c r="CY35" s="766"/>
      <c r="CZ35" s="766"/>
      <c r="DA35" s="766"/>
      <c r="DB35" s="766"/>
      <c r="DC35" s="766"/>
      <c r="DD35" s="766"/>
      <c r="DE35" s="766"/>
      <c r="DF35" s="766"/>
      <c r="DG35" s="766"/>
      <c r="DH35" s="777"/>
    </row>
    <row r="36" spans="1:112" ht="20" customHeight="1" x14ac:dyDescent="0.2">
      <c r="A36" s="22"/>
      <c r="B36" s="768"/>
      <c r="C36" s="49" t="str">
        <f>Weighting!C34</f>
        <v>HW 3.3</v>
      </c>
      <c r="D36" s="767" t="str">
        <f>Weighting!D34</f>
        <v>INTERNAL SOUND INSULATION</v>
      </c>
      <c r="E36" s="767"/>
      <c r="F36" s="766"/>
      <c r="G36" s="50"/>
      <c r="H36" s="22"/>
      <c r="I36" s="22"/>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c r="BD36" s="766"/>
      <c r="BE36" s="766"/>
      <c r="BF36" s="766"/>
      <c r="BG36" s="766"/>
      <c r="BH36" s="766"/>
      <c r="BI36" s="766"/>
      <c r="BJ36" s="766"/>
      <c r="BK36" s="766"/>
      <c r="BL36" s="766"/>
      <c r="BM36" s="766"/>
      <c r="BN36" s="766"/>
      <c r="BO36" s="766"/>
      <c r="BP36" s="766"/>
      <c r="BQ36" s="766"/>
      <c r="BR36" s="766"/>
      <c r="BS36" s="766"/>
      <c r="BT36" s="766"/>
      <c r="BU36" s="766"/>
      <c r="BV36" s="766"/>
      <c r="BW36" s="766"/>
      <c r="BX36" s="766"/>
      <c r="BY36" s="766"/>
      <c r="BZ36" s="766"/>
      <c r="CA36" s="766"/>
      <c r="CB36" s="766"/>
      <c r="CC36" s="766"/>
      <c r="CD36" s="766"/>
      <c r="CE36" s="766"/>
      <c r="CF36" s="766"/>
      <c r="CG36" s="766"/>
      <c r="CH36" s="766"/>
      <c r="CI36" s="766"/>
      <c r="CJ36" s="766"/>
      <c r="CK36" s="766"/>
      <c r="CL36" s="766"/>
      <c r="CM36" s="766"/>
      <c r="CN36" s="766"/>
      <c r="CO36" s="766"/>
      <c r="CP36" s="766"/>
      <c r="CQ36" s="766"/>
      <c r="CR36" s="766"/>
      <c r="CS36" s="766"/>
      <c r="CT36" s="766"/>
      <c r="CU36" s="766"/>
      <c r="CV36" s="766"/>
      <c r="CW36" s="766"/>
      <c r="CX36" s="766"/>
      <c r="CY36" s="766"/>
      <c r="CZ36" s="766"/>
      <c r="DA36" s="766"/>
      <c r="DB36" s="766"/>
      <c r="DC36" s="766"/>
      <c r="DD36" s="766"/>
      <c r="DE36" s="766"/>
      <c r="DF36" s="766"/>
      <c r="DG36" s="766"/>
      <c r="DH36" s="777"/>
    </row>
    <row r="37" spans="1:112" ht="20" customHeight="1" x14ac:dyDescent="0.2">
      <c r="A37" s="22"/>
      <c r="B37" s="768"/>
      <c r="C37" s="49" t="str">
        <f>Weighting!C35</f>
        <v>HW 4.0</v>
      </c>
      <c r="D37" s="767" t="str">
        <f>Weighting!D35</f>
        <v>DESIGN FOR SUMMER AND WINTER COMFORT</v>
      </c>
      <c r="E37" s="767"/>
      <c r="F37" s="766"/>
      <c r="G37" s="50"/>
      <c r="H37" s="22"/>
      <c r="I37" s="22"/>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6"/>
      <c r="AL37" s="766"/>
      <c r="AM37" s="766"/>
      <c r="AN37" s="766"/>
      <c r="AO37" s="766"/>
      <c r="AP37" s="766"/>
      <c r="AQ37" s="766"/>
      <c r="AR37" s="766"/>
      <c r="AS37" s="766"/>
      <c r="AT37" s="766"/>
      <c r="AU37" s="766"/>
      <c r="AV37" s="766"/>
      <c r="AW37" s="766"/>
      <c r="AX37" s="766"/>
      <c r="AY37" s="766"/>
      <c r="AZ37" s="766"/>
      <c r="BA37" s="766"/>
      <c r="BB37" s="766"/>
      <c r="BC37" s="766"/>
      <c r="BD37" s="766"/>
      <c r="BE37" s="766"/>
      <c r="BF37" s="766"/>
      <c r="BG37" s="766"/>
      <c r="BH37" s="766"/>
      <c r="BI37" s="766"/>
      <c r="BJ37" s="766"/>
      <c r="BK37" s="766"/>
      <c r="BL37" s="766"/>
      <c r="BM37" s="766"/>
      <c r="BN37" s="766"/>
      <c r="BO37" s="766"/>
      <c r="BP37" s="766"/>
      <c r="BQ37" s="766"/>
      <c r="BR37" s="766"/>
      <c r="BS37" s="766"/>
      <c r="BT37" s="766"/>
      <c r="BU37" s="766"/>
      <c r="BV37" s="766"/>
      <c r="BW37" s="766"/>
      <c r="BX37" s="766"/>
      <c r="BY37" s="766"/>
      <c r="BZ37" s="766"/>
      <c r="CA37" s="766"/>
      <c r="CB37" s="766"/>
      <c r="CC37" s="766"/>
      <c r="CD37" s="766"/>
      <c r="CE37" s="766"/>
      <c r="CF37" s="766"/>
      <c r="CG37" s="766"/>
      <c r="CH37" s="766"/>
      <c r="CI37" s="766"/>
      <c r="CJ37" s="766"/>
      <c r="CK37" s="766"/>
      <c r="CL37" s="766"/>
      <c r="CM37" s="766"/>
      <c r="CN37" s="766"/>
      <c r="CO37" s="766"/>
      <c r="CP37" s="766"/>
      <c r="CQ37" s="766"/>
      <c r="CR37" s="766"/>
      <c r="CS37" s="766"/>
      <c r="CT37" s="766"/>
      <c r="CU37" s="766"/>
      <c r="CV37" s="766"/>
      <c r="CW37" s="766"/>
      <c r="CX37" s="766"/>
      <c r="CY37" s="766"/>
      <c r="CZ37" s="766"/>
      <c r="DA37" s="766"/>
      <c r="DB37" s="766"/>
      <c r="DC37" s="766"/>
      <c r="DD37" s="766"/>
      <c r="DE37" s="766"/>
      <c r="DF37" s="766"/>
      <c r="DG37" s="766"/>
      <c r="DH37" s="777"/>
    </row>
    <row r="38" spans="1:112" ht="20" customHeight="1" x14ac:dyDescent="0.2">
      <c r="A38" s="22"/>
      <c r="B38" s="768"/>
      <c r="C38" s="49" t="str">
        <f>Weighting!C36</f>
        <v>HW 4.1</v>
      </c>
      <c r="D38" s="767" t="str">
        <f>Weighting!D36</f>
        <v>SUMMER COMFORT - RISK OF OVERHEATING</v>
      </c>
      <c r="E38" s="767"/>
      <c r="F38" s="766"/>
      <c r="G38" s="50"/>
      <c r="H38" s="22"/>
      <c r="I38" s="22"/>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6"/>
      <c r="AL38" s="766"/>
      <c r="AM38" s="766"/>
      <c r="AN38" s="766"/>
      <c r="AO38" s="766"/>
      <c r="AP38" s="766"/>
      <c r="AQ38" s="766"/>
      <c r="AR38" s="766"/>
      <c r="AS38" s="766"/>
      <c r="AT38" s="766"/>
      <c r="AU38" s="766"/>
      <c r="AV38" s="766"/>
      <c r="AW38" s="766"/>
      <c r="AX38" s="766"/>
      <c r="AY38" s="766"/>
      <c r="AZ38" s="766"/>
      <c r="BA38" s="766"/>
      <c r="BB38" s="766"/>
      <c r="BC38" s="766"/>
      <c r="BD38" s="766"/>
      <c r="BE38" s="766"/>
      <c r="BF38" s="766"/>
      <c r="BG38" s="766"/>
      <c r="BH38" s="766"/>
      <c r="BI38" s="766"/>
      <c r="BJ38" s="766"/>
      <c r="BK38" s="766"/>
      <c r="BL38" s="766"/>
      <c r="BM38" s="766"/>
      <c r="BN38" s="766"/>
      <c r="BO38" s="766"/>
      <c r="BP38" s="766"/>
      <c r="BQ38" s="766"/>
      <c r="BR38" s="766"/>
      <c r="BS38" s="766"/>
      <c r="BT38" s="766"/>
      <c r="BU38" s="766"/>
      <c r="BV38" s="766"/>
      <c r="BW38" s="766"/>
      <c r="BX38" s="766"/>
      <c r="BY38" s="766"/>
      <c r="BZ38" s="766"/>
      <c r="CA38" s="766"/>
      <c r="CB38" s="766"/>
      <c r="CC38" s="766"/>
      <c r="CD38" s="766"/>
      <c r="CE38" s="766"/>
      <c r="CF38" s="766"/>
      <c r="CG38" s="766"/>
      <c r="CH38" s="766"/>
      <c r="CI38" s="766"/>
      <c r="CJ38" s="766"/>
      <c r="CK38" s="766"/>
      <c r="CL38" s="766"/>
      <c r="CM38" s="766"/>
      <c r="CN38" s="766"/>
      <c r="CO38" s="766"/>
      <c r="CP38" s="766"/>
      <c r="CQ38" s="766"/>
      <c r="CR38" s="766"/>
      <c r="CS38" s="766"/>
      <c r="CT38" s="766"/>
      <c r="CU38" s="766"/>
      <c r="CV38" s="766"/>
      <c r="CW38" s="766"/>
      <c r="CX38" s="766"/>
      <c r="CY38" s="766"/>
      <c r="CZ38" s="766"/>
      <c r="DA38" s="766"/>
      <c r="DB38" s="766"/>
      <c r="DC38" s="766"/>
      <c r="DD38" s="766"/>
      <c r="DE38" s="766"/>
      <c r="DF38" s="766"/>
      <c r="DG38" s="766"/>
      <c r="DH38" s="777"/>
    </row>
    <row r="39" spans="1:112" ht="20" customHeight="1" x14ac:dyDescent="0.2">
      <c r="A39" s="22"/>
      <c r="B39" s="768"/>
      <c r="C39" s="49" t="str">
        <f>Weighting!C37</f>
        <v>HW 4.2</v>
      </c>
      <c r="D39" s="767" t="str">
        <f>Weighting!D37</f>
        <v>WINTER COMFORT - RADIANT ASYMMETRY</v>
      </c>
      <c r="E39" s="767"/>
      <c r="F39" s="766"/>
      <c r="G39" s="50"/>
      <c r="H39" s="22"/>
      <c r="I39" s="22"/>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6"/>
      <c r="AY39" s="766"/>
      <c r="AZ39" s="766"/>
      <c r="BA39" s="766"/>
      <c r="BB39" s="766"/>
      <c r="BC39" s="766"/>
      <c r="BD39" s="766"/>
      <c r="BE39" s="766"/>
      <c r="BF39" s="766"/>
      <c r="BG39" s="766"/>
      <c r="BH39" s="766"/>
      <c r="BI39" s="766"/>
      <c r="BJ39" s="766"/>
      <c r="BK39" s="766"/>
      <c r="BL39" s="766"/>
      <c r="BM39" s="766"/>
      <c r="BN39" s="766"/>
      <c r="BO39" s="766"/>
      <c r="BP39" s="766"/>
      <c r="BQ39" s="766"/>
      <c r="BR39" s="766"/>
      <c r="BS39" s="766"/>
      <c r="BT39" s="766"/>
      <c r="BU39" s="766"/>
      <c r="BV39" s="766"/>
      <c r="BW39" s="766"/>
      <c r="BX39" s="766"/>
      <c r="BY39" s="766"/>
      <c r="BZ39" s="766"/>
      <c r="CA39" s="766"/>
      <c r="CB39" s="766"/>
      <c r="CC39" s="766"/>
      <c r="CD39" s="766"/>
      <c r="CE39" s="766"/>
      <c r="CF39" s="766"/>
      <c r="CG39" s="766"/>
      <c r="CH39" s="766"/>
      <c r="CI39" s="766"/>
      <c r="CJ39" s="766"/>
      <c r="CK39" s="766"/>
      <c r="CL39" s="766"/>
      <c r="CM39" s="766"/>
      <c r="CN39" s="766"/>
      <c r="CO39" s="766"/>
      <c r="CP39" s="766"/>
      <c r="CQ39" s="766"/>
      <c r="CR39" s="766"/>
      <c r="CS39" s="766"/>
      <c r="CT39" s="766"/>
      <c r="CU39" s="766"/>
      <c r="CV39" s="766"/>
      <c r="CW39" s="766"/>
      <c r="CX39" s="766"/>
      <c r="CY39" s="766"/>
      <c r="CZ39" s="766"/>
      <c r="DA39" s="766"/>
      <c r="DB39" s="766"/>
      <c r="DC39" s="766"/>
      <c r="DD39" s="766"/>
      <c r="DE39" s="766"/>
      <c r="DF39" s="766"/>
      <c r="DG39" s="766"/>
      <c r="DH39" s="777"/>
    </row>
    <row r="40" spans="1:112" ht="20" customHeight="1" x14ac:dyDescent="0.2">
      <c r="A40" s="22"/>
      <c r="B40" s="768"/>
      <c r="C40" s="49" t="str">
        <f>Weighting!C38</f>
        <v>HW 5.0</v>
      </c>
      <c r="D40" s="767" t="str">
        <f>Weighting!D38</f>
        <v>LOW VOC SPECIFICATION AND TESTING</v>
      </c>
      <c r="E40" s="767"/>
      <c r="F40" s="766"/>
      <c r="G40" s="50"/>
      <c r="H40" s="22"/>
      <c r="I40" s="22"/>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6"/>
      <c r="AL40" s="766"/>
      <c r="AM40" s="766"/>
      <c r="AN40" s="766"/>
      <c r="AO40" s="766"/>
      <c r="AP40" s="766"/>
      <c r="AQ40" s="766"/>
      <c r="AR40" s="766"/>
      <c r="AS40" s="766"/>
      <c r="AT40" s="766"/>
      <c r="AU40" s="766"/>
      <c r="AV40" s="766"/>
      <c r="AW40" s="766"/>
      <c r="AX40" s="766"/>
      <c r="AY40" s="766"/>
      <c r="AZ40" s="766"/>
      <c r="BA40" s="766"/>
      <c r="BB40" s="766"/>
      <c r="BC40" s="766"/>
      <c r="BD40" s="766"/>
      <c r="BE40" s="766"/>
      <c r="BF40" s="766"/>
      <c r="BG40" s="766"/>
      <c r="BH40" s="766"/>
      <c r="BI40" s="766"/>
      <c r="BJ40" s="766"/>
      <c r="BK40" s="766"/>
      <c r="BL40" s="766"/>
      <c r="BM40" s="766"/>
      <c r="BN40" s="766"/>
      <c r="BO40" s="766"/>
      <c r="BP40" s="766"/>
      <c r="BQ40" s="766"/>
      <c r="BR40" s="766"/>
      <c r="BS40" s="766"/>
      <c r="BT40" s="766"/>
      <c r="BU40" s="766"/>
      <c r="BV40" s="766"/>
      <c r="BW40" s="766"/>
      <c r="BX40" s="766"/>
      <c r="BY40" s="766"/>
      <c r="BZ40" s="766"/>
      <c r="CA40" s="766"/>
      <c r="CB40" s="766"/>
      <c r="CC40" s="766"/>
      <c r="CD40" s="766"/>
      <c r="CE40" s="766"/>
      <c r="CF40" s="766"/>
      <c r="CG40" s="766"/>
      <c r="CH40" s="766"/>
      <c r="CI40" s="766"/>
      <c r="CJ40" s="766"/>
      <c r="CK40" s="766"/>
      <c r="CL40" s="766"/>
      <c r="CM40" s="766"/>
      <c r="CN40" s="766"/>
      <c r="CO40" s="766"/>
      <c r="CP40" s="766"/>
      <c r="CQ40" s="766"/>
      <c r="CR40" s="766"/>
      <c r="CS40" s="766"/>
      <c r="CT40" s="766"/>
      <c r="CU40" s="766"/>
      <c r="CV40" s="766"/>
      <c r="CW40" s="766"/>
      <c r="CX40" s="766"/>
      <c r="CY40" s="766"/>
      <c r="CZ40" s="766"/>
      <c r="DA40" s="766"/>
      <c r="DB40" s="766"/>
      <c r="DC40" s="766"/>
      <c r="DD40" s="766"/>
      <c r="DE40" s="766"/>
      <c r="DF40" s="766"/>
      <c r="DG40" s="766"/>
      <c r="DH40" s="777"/>
    </row>
    <row r="41" spans="1:112" ht="20" customHeight="1" x14ac:dyDescent="0.2">
      <c r="A41" s="22"/>
      <c r="B41" s="768"/>
      <c r="C41" s="49" t="str">
        <f>Weighting!C39</f>
        <v>HW 6.0</v>
      </c>
      <c r="D41" s="767" t="str">
        <f>Weighting!D39</f>
        <v>WALKABLE NEIGHBOURHOODS</v>
      </c>
      <c r="E41" s="767"/>
      <c r="F41" s="766"/>
      <c r="G41" s="50"/>
      <c r="H41" s="22"/>
      <c r="I41" s="22"/>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6"/>
      <c r="AL41" s="766"/>
      <c r="AM41" s="766"/>
      <c r="AN41" s="766"/>
      <c r="AO41" s="766"/>
      <c r="AP41" s="766"/>
      <c r="AQ41" s="766"/>
      <c r="AR41" s="766"/>
      <c r="AS41" s="766"/>
      <c r="AT41" s="766"/>
      <c r="AU41" s="766"/>
      <c r="AV41" s="766"/>
      <c r="AW41" s="766"/>
      <c r="AX41" s="766"/>
      <c r="AY41" s="766"/>
      <c r="AZ41" s="766"/>
      <c r="BA41" s="766"/>
      <c r="BB41" s="766"/>
      <c r="BC41" s="766"/>
      <c r="BD41" s="766"/>
      <c r="BE41" s="766"/>
      <c r="BF41" s="766"/>
      <c r="BG41" s="766"/>
      <c r="BH41" s="766"/>
      <c r="BI41" s="766"/>
      <c r="BJ41" s="766"/>
      <c r="BK41" s="766"/>
      <c r="BL41" s="766"/>
      <c r="BM41" s="766"/>
      <c r="BN41" s="766"/>
      <c r="BO41" s="766"/>
      <c r="BP41" s="766"/>
      <c r="BQ41" s="766"/>
      <c r="BR41" s="766"/>
      <c r="BS41" s="766"/>
      <c r="BT41" s="766"/>
      <c r="BU41" s="766"/>
      <c r="BV41" s="766"/>
      <c r="BW41" s="766"/>
      <c r="BX41" s="766"/>
      <c r="BY41" s="766"/>
      <c r="BZ41" s="766"/>
      <c r="CA41" s="766"/>
      <c r="CB41" s="766"/>
      <c r="CC41" s="766"/>
      <c r="CD41" s="766"/>
      <c r="CE41" s="766"/>
      <c r="CF41" s="766"/>
      <c r="CG41" s="766"/>
      <c r="CH41" s="766"/>
      <c r="CI41" s="766"/>
      <c r="CJ41" s="766"/>
      <c r="CK41" s="766"/>
      <c r="CL41" s="766"/>
      <c r="CM41" s="766"/>
      <c r="CN41" s="766"/>
      <c r="CO41" s="766"/>
      <c r="CP41" s="766"/>
      <c r="CQ41" s="766"/>
      <c r="CR41" s="766"/>
      <c r="CS41" s="766"/>
      <c r="CT41" s="766"/>
      <c r="CU41" s="766"/>
      <c r="CV41" s="766"/>
      <c r="CW41" s="766"/>
      <c r="CX41" s="766"/>
      <c r="CY41" s="766"/>
      <c r="CZ41" s="766"/>
      <c r="DA41" s="766"/>
      <c r="DB41" s="766"/>
      <c r="DC41" s="766"/>
      <c r="DD41" s="766"/>
      <c r="DE41" s="766"/>
      <c r="DF41" s="766"/>
      <c r="DG41" s="766"/>
      <c r="DH41" s="777"/>
    </row>
    <row r="42" spans="1:112" ht="20" hidden="1" customHeight="1" x14ac:dyDescent="0.2">
      <c r="A42" s="22"/>
      <c r="B42" s="768"/>
      <c r="C42" s="49">
        <f>Weighting!C40</f>
        <v>0</v>
      </c>
      <c r="D42" s="767" t="str">
        <f>Weighting!D40</f>
        <v>INNOVATION / EXEMPLARY PERFORMANCE</v>
      </c>
      <c r="E42" s="767"/>
      <c r="F42" s="766"/>
      <c r="G42" s="50"/>
      <c r="H42" s="22"/>
      <c r="I42" s="22"/>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6"/>
      <c r="AL42" s="766"/>
      <c r="AM42" s="766"/>
      <c r="AN42" s="766"/>
      <c r="AO42" s="766"/>
      <c r="AP42" s="766"/>
      <c r="AQ42" s="766"/>
      <c r="AR42" s="766"/>
      <c r="AS42" s="766"/>
      <c r="AT42" s="766"/>
      <c r="AU42" s="766"/>
      <c r="AV42" s="766"/>
      <c r="AW42" s="766"/>
      <c r="AX42" s="766"/>
      <c r="AY42" s="766"/>
      <c r="AZ42" s="766"/>
      <c r="BA42" s="766"/>
      <c r="BB42" s="766"/>
      <c r="BC42" s="766"/>
      <c r="BD42" s="766"/>
      <c r="BE42" s="766"/>
      <c r="BF42" s="766"/>
      <c r="BG42" s="766"/>
      <c r="BH42" s="766"/>
      <c r="BI42" s="766"/>
      <c r="BJ42" s="766"/>
      <c r="BK42" s="766"/>
      <c r="BL42" s="766"/>
      <c r="BM42" s="766"/>
      <c r="BN42" s="766"/>
      <c r="BO42" s="766"/>
      <c r="BP42" s="766"/>
      <c r="BQ42" s="766"/>
      <c r="BR42" s="766"/>
      <c r="BS42" s="766"/>
      <c r="BT42" s="766"/>
      <c r="BU42" s="766"/>
      <c r="BV42" s="766"/>
      <c r="BW42" s="766"/>
      <c r="BX42" s="766"/>
      <c r="BY42" s="766"/>
      <c r="BZ42" s="766"/>
      <c r="CA42" s="766"/>
      <c r="CB42" s="766"/>
      <c r="CC42" s="766"/>
      <c r="CD42" s="766"/>
      <c r="CE42" s="766"/>
      <c r="CF42" s="766"/>
      <c r="CG42" s="766"/>
      <c r="CH42" s="766"/>
      <c r="CI42" s="766"/>
      <c r="CJ42" s="766"/>
      <c r="CK42" s="766"/>
      <c r="CL42" s="766"/>
      <c r="CM42" s="766"/>
      <c r="CN42" s="766"/>
      <c r="CO42" s="766"/>
      <c r="CP42" s="766"/>
      <c r="CQ42" s="766"/>
      <c r="CR42" s="766"/>
      <c r="CS42" s="766"/>
      <c r="CT42" s="766"/>
      <c r="CU42" s="766"/>
      <c r="CV42" s="766"/>
      <c r="CW42" s="766"/>
      <c r="CX42" s="766"/>
      <c r="CY42" s="766"/>
      <c r="CZ42" s="766"/>
      <c r="DA42" s="766"/>
      <c r="DB42" s="766"/>
      <c r="DC42" s="766"/>
      <c r="DD42" s="766"/>
      <c r="DE42" s="766"/>
      <c r="DF42" s="766"/>
      <c r="DG42" s="766"/>
      <c r="DH42" s="777"/>
    </row>
    <row r="43" spans="1:112" ht="20" hidden="1" customHeight="1" x14ac:dyDescent="0.2">
      <c r="A43" s="22"/>
      <c r="B43" s="53"/>
      <c r="C43" s="769"/>
      <c r="D43" s="769"/>
      <c r="E43" s="769"/>
      <c r="F43" s="103"/>
      <c r="G43" s="50"/>
      <c r="H43" s="22"/>
      <c r="I43" s="22"/>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row>
    <row r="44" spans="1:112" ht="9" customHeight="1" x14ac:dyDescent="0.2">
      <c r="A44" s="22"/>
      <c r="B44" s="52"/>
      <c r="C44" s="513"/>
      <c r="D44" s="515"/>
      <c r="E44" s="515"/>
      <c r="F44" s="516"/>
      <c r="G44" s="516"/>
      <c r="H44" s="22"/>
      <c r="I44" s="22"/>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row>
    <row r="45" spans="1:112" ht="20" customHeight="1" x14ac:dyDescent="0.2">
      <c r="A45" s="22"/>
      <c r="B45" s="768" t="s">
        <v>59</v>
      </c>
      <c r="C45" s="49" t="str">
        <f>Weighting!C42</f>
        <v>EC 1.0</v>
      </c>
      <c r="D45" s="767" t="str">
        <f>Weighting!D42</f>
        <v>NET SPACE HEAT DEMAND*</v>
      </c>
      <c r="E45" s="767"/>
      <c r="F45" s="770">
        <f>((Economic!F65)/10)+Economic!I77</f>
        <v>0</v>
      </c>
      <c r="G45" s="50"/>
      <c r="H45" s="22"/>
      <c r="I45" s="22"/>
      <c r="L45" s="770">
        <f>((Economic!K65)/10)+Economic!K77</f>
        <v>0</v>
      </c>
      <c r="M45" s="770">
        <f>((Economic!L65)/10)+Economic!L77</f>
        <v>0</v>
      </c>
      <c r="N45" s="770">
        <f>((Economic!M65)/10)+Economic!M77</f>
        <v>0</v>
      </c>
      <c r="O45" s="770">
        <f>((Economic!N65)/10)+Economic!N77</f>
        <v>0</v>
      </c>
      <c r="P45" s="770">
        <f>((Economic!O65)/10)+Economic!O77</f>
        <v>0</v>
      </c>
      <c r="Q45" s="770">
        <f>((Economic!P65)/10)+Economic!P77</f>
        <v>0</v>
      </c>
      <c r="R45" s="770">
        <f>((Economic!Q65)/10)+Economic!Q77</f>
        <v>0</v>
      </c>
      <c r="S45" s="770">
        <f>((Economic!R65)/10)+Economic!R77</f>
        <v>0</v>
      </c>
      <c r="T45" s="770">
        <f>((Economic!S65)/10)+Economic!S77</f>
        <v>0</v>
      </c>
      <c r="U45" s="770">
        <f>((Economic!T65)/10)+Economic!T77</f>
        <v>0</v>
      </c>
      <c r="V45" s="770">
        <f>((Economic!U65)/10)+Economic!U77</f>
        <v>0</v>
      </c>
      <c r="W45" s="770">
        <f>((Economic!V65)/10)+Economic!V77</f>
        <v>0</v>
      </c>
      <c r="X45" s="770">
        <f>((Economic!W65)/10)+Economic!W77</f>
        <v>0</v>
      </c>
      <c r="Y45" s="770">
        <f>((Economic!X65)/10)+Economic!X77</f>
        <v>0</v>
      </c>
      <c r="Z45" s="770">
        <f>((Economic!Y65)/10)+Economic!Y77</f>
        <v>0</v>
      </c>
      <c r="AA45" s="770">
        <f>((Economic!Z65)/10)+Economic!Z77</f>
        <v>0</v>
      </c>
      <c r="AB45" s="770">
        <f>((Economic!AA65)/10)+Economic!AA77</f>
        <v>0</v>
      </c>
      <c r="AC45" s="770">
        <f>((Economic!AB65)/10)+Economic!AB77</f>
        <v>0</v>
      </c>
      <c r="AD45" s="770">
        <f>((Economic!AC65)/10)+Economic!AC77</f>
        <v>0</v>
      </c>
      <c r="AE45" s="770">
        <f>((Economic!AD65)/10)+Economic!AD77</f>
        <v>0</v>
      </c>
      <c r="AF45" s="770">
        <f>((Economic!AE65)/10)+Economic!AE77</f>
        <v>0</v>
      </c>
      <c r="AG45" s="770">
        <f>((Economic!AF65)/10)+Economic!AF77</f>
        <v>0</v>
      </c>
      <c r="AH45" s="770">
        <f>((Economic!AG65)/10)+Economic!AG77</f>
        <v>0</v>
      </c>
      <c r="AI45" s="770">
        <f>((Economic!AH65)/10)+Economic!AH77</f>
        <v>0</v>
      </c>
      <c r="AJ45" s="770">
        <f>((Economic!AI65)/10)+Economic!AI77</f>
        <v>0</v>
      </c>
      <c r="AK45" s="770">
        <f>((Economic!AJ65)/10)+Economic!AJ77</f>
        <v>0</v>
      </c>
      <c r="AL45" s="770">
        <f>((Economic!AK65)/10)+Economic!AK77</f>
        <v>0</v>
      </c>
      <c r="AM45" s="770">
        <f>((Economic!AL65)/10)+Economic!AL77</f>
        <v>0</v>
      </c>
      <c r="AN45" s="770">
        <f>((Economic!AM65)/10)+Economic!AM77</f>
        <v>0</v>
      </c>
      <c r="AO45" s="770">
        <f>((Economic!AN65)/10)+Economic!AN77</f>
        <v>0</v>
      </c>
      <c r="AP45" s="770">
        <f>((Economic!AO65)/10)+Economic!AO77</f>
        <v>0</v>
      </c>
      <c r="AQ45" s="770">
        <f>((Economic!AP65)/10)+Economic!AP77</f>
        <v>0</v>
      </c>
      <c r="AR45" s="770">
        <f>((Economic!AQ65)/10)+Economic!AQ77</f>
        <v>0</v>
      </c>
      <c r="AS45" s="770">
        <f>((Economic!AR65)/10)+Economic!AR77</f>
        <v>0</v>
      </c>
      <c r="AT45" s="770">
        <f>((Economic!AS65)/10)+Economic!AS77</f>
        <v>0</v>
      </c>
      <c r="AU45" s="770">
        <f>((Economic!AT65)/10)+Economic!AT77</f>
        <v>0</v>
      </c>
      <c r="AV45" s="770">
        <f>((Economic!AU65)/10)+Economic!AU77</f>
        <v>0</v>
      </c>
      <c r="AW45" s="770">
        <f>((Economic!AV65)/10)+Economic!AV77</f>
        <v>0</v>
      </c>
      <c r="AX45" s="770">
        <f>((Economic!AW65)/10)+Economic!AW77</f>
        <v>0</v>
      </c>
      <c r="AY45" s="770">
        <f>((Economic!AX65)/10)+Economic!AX77</f>
        <v>0</v>
      </c>
      <c r="AZ45" s="770">
        <f>((Economic!AY65)/10)+Economic!AY77</f>
        <v>0</v>
      </c>
      <c r="BA45" s="770">
        <f>((Economic!AZ65)/10)+Economic!AZ77</f>
        <v>0</v>
      </c>
      <c r="BB45" s="770">
        <f>((Economic!BA65)/10)+Economic!BA77</f>
        <v>0</v>
      </c>
      <c r="BC45" s="770">
        <f>((Economic!BB65)/10)+Economic!BB77</f>
        <v>0</v>
      </c>
      <c r="BD45" s="770">
        <f>((Economic!BC65)/10)+Economic!BC77</f>
        <v>0</v>
      </c>
      <c r="BE45" s="770">
        <f>((Economic!BD65)/10)+Economic!BD77</f>
        <v>0</v>
      </c>
      <c r="BF45" s="770">
        <f>((Economic!BE65)/10)+Economic!BE77</f>
        <v>0</v>
      </c>
      <c r="BG45" s="770">
        <f>((Economic!BF65)/10)+Economic!BF77</f>
        <v>0</v>
      </c>
      <c r="BH45" s="770">
        <f>((Economic!BG65)/10)+Economic!BG77</f>
        <v>0</v>
      </c>
      <c r="BI45" s="770">
        <f>((Economic!BH65)/10)+Economic!BH77</f>
        <v>0</v>
      </c>
      <c r="BJ45" s="770">
        <f>((Economic!BI65)/10)+Economic!BI77</f>
        <v>0</v>
      </c>
      <c r="BK45" s="770">
        <f>((Economic!BJ65)/10)+Economic!BJ77</f>
        <v>0</v>
      </c>
      <c r="BL45" s="770">
        <f>((Economic!BK65)/10)+Economic!BK77</f>
        <v>0</v>
      </c>
      <c r="BM45" s="770">
        <f>((Economic!BL65)/10)+Economic!BL77</f>
        <v>0</v>
      </c>
      <c r="BN45" s="770">
        <f>((Economic!BM65)/10)+Economic!BM77</f>
        <v>0</v>
      </c>
      <c r="BO45" s="770">
        <f>((Economic!BN65)/10)+Economic!BN77</f>
        <v>0</v>
      </c>
      <c r="BP45" s="770">
        <f>((Economic!BO65)/10)+Economic!BO77</f>
        <v>0</v>
      </c>
      <c r="BQ45" s="770">
        <f>((Economic!BP65)/10)+Economic!BP77</f>
        <v>0</v>
      </c>
      <c r="BR45" s="770">
        <f>((Economic!BQ65)/10)+Economic!BQ77</f>
        <v>0</v>
      </c>
      <c r="BS45" s="770">
        <f>((Economic!BR65)/10)+Economic!BR77</f>
        <v>0</v>
      </c>
      <c r="BT45" s="770">
        <f>((Economic!BS65)/10)+Economic!BS77</f>
        <v>0</v>
      </c>
      <c r="BU45" s="770">
        <f>((Economic!BT65)/10)+Economic!BT77</f>
        <v>0</v>
      </c>
      <c r="BV45" s="770">
        <f>((Economic!BU65)/10)+Economic!BU77</f>
        <v>0</v>
      </c>
      <c r="BW45" s="770">
        <f>((Economic!BV65)/10)+Economic!BV77</f>
        <v>0</v>
      </c>
      <c r="BX45" s="770">
        <f>((Economic!BW65)/10)+Economic!BW77</f>
        <v>0</v>
      </c>
      <c r="BY45" s="770">
        <f>((Economic!BX65)/10)+Economic!BX77</f>
        <v>0</v>
      </c>
      <c r="BZ45" s="770">
        <f>((Economic!BY65)/10)+Economic!BY77</f>
        <v>0</v>
      </c>
      <c r="CA45" s="770">
        <f>((Economic!BZ65)/10)+Economic!BZ77</f>
        <v>0</v>
      </c>
      <c r="CB45" s="770">
        <f>((Economic!CA65)/10)+Economic!CA77</f>
        <v>0</v>
      </c>
      <c r="CC45" s="770">
        <f>((Economic!CB65)/10)+Economic!CB77</f>
        <v>0</v>
      </c>
      <c r="CD45" s="770">
        <f>((Economic!CC65)/10)+Economic!CC77</f>
        <v>0</v>
      </c>
      <c r="CE45" s="770">
        <f>((Economic!CD65)/10)+Economic!CD77</f>
        <v>0</v>
      </c>
      <c r="CF45" s="770">
        <f>((Economic!CE65)/10)+Economic!CE77</f>
        <v>0</v>
      </c>
      <c r="CG45" s="770">
        <f>((Economic!CF65)/10)+Economic!CF77</f>
        <v>0</v>
      </c>
      <c r="CH45" s="770">
        <f>((Economic!CG65)/10)+Economic!CG77</f>
        <v>0</v>
      </c>
      <c r="CI45" s="770">
        <f>((Economic!CH65)/10)+Economic!CH77</f>
        <v>0</v>
      </c>
      <c r="CJ45" s="770">
        <f>((Economic!CI65)/10)+Economic!CI77</f>
        <v>0</v>
      </c>
      <c r="CK45" s="770">
        <f>((Economic!CJ65)/10)+Economic!CJ77</f>
        <v>0</v>
      </c>
      <c r="CL45" s="770">
        <f>((Economic!CK65)/10)+Economic!CK77</f>
        <v>0</v>
      </c>
      <c r="CM45" s="770">
        <f>((Economic!CL65)/10)+Economic!CL77</f>
        <v>0</v>
      </c>
      <c r="CN45" s="770">
        <f>((Economic!CM65)/10)+Economic!CM77</f>
        <v>0</v>
      </c>
      <c r="CO45" s="770">
        <f>((Economic!CN65)/10)+Economic!CN77</f>
        <v>0</v>
      </c>
      <c r="CP45" s="770">
        <f>((Economic!CO65)/10)+Economic!CO77</f>
        <v>0</v>
      </c>
      <c r="CQ45" s="770">
        <f>((Economic!CP65)/10)+Economic!CP77</f>
        <v>0</v>
      </c>
      <c r="CR45" s="770">
        <f>((Economic!CQ65)/10)+Economic!CQ77</f>
        <v>0</v>
      </c>
      <c r="CS45" s="770">
        <f>((Economic!CR65)/10)+Economic!CR77</f>
        <v>0</v>
      </c>
      <c r="CT45" s="770">
        <f>((Economic!CS65)/10)+Economic!CS77</f>
        <v>0</v>
      </c>
      <c r="CU45" s="770">
        <f>((Economic!CT65)/10)+Economic!CT77</f>
        <v>0</v>
      </c>
      <c r="CV45" s="770">
        <f>((Economic!CU65)/10)+Economic!CU77</f>
        <v>0</v>
      </c>
      <c r="CW45" s="770">
        <f>((Economic!CV65)/10)+Economic!CV77</f>
        <v>0</v>
      </c>
      <c r="CX45" s="770">
        <f>((Economic!CW65)/10)+Economic!CW77</f>
        <v>0</v>
      </c>
      <c r="CY45" s="770">
        <f>((Economic!CX65)/10)+Economic!CX77</f>
        <v>0</v>
      </c>
      <c r="CZ45" s="770">
        <f>((Economic!CY65)/10)+Economic!CY77</f>
        <v>0</v>
      </c>
      <c r="DA45" s="770">
        <f>((Economic!CZ65)/10)+Economic!CZ77</f>
        <v>0</v>
      </c>
      <c r="DB45" s="770">
        <f>((Economic!DA65)/10)+Economic!DA77</f>
        <v>0</v>
      </c>
      <c r="DC45" s="770">
        <f>((Economic!DB65)/10)+Economic!DB77</f>
        <v>0</v>
      </c>
      <c r="DD45" s="770">
        <f>((Economic!DC65)/10)+Economic!DC77</f>
        <v>0</v>
      </c>
      <c r="DE45" s="770">
        <f>((Economic!DD65)/10)+Economic!DD77</f>
        <v>0</v>
      </c>
      <c r="DF45" s="770">
        <f>((Economic!DE65)/10)+Economic!DE77</f>
        <v>0</v>
      </c>
      <c r="DG45" s="770">
        <f>((Economic!DF65)/10)+Economic!DF77</f>
        <v>0</v>
      </c>
      <c r="DH45" s="778"/>
    </row>
    <row r="46" spans="1:112" ht="20" customHeight="1" x14ac:dyDescent="0.2">
      <c r="A46" s="22"/>
      <c r="B46" s="768"/>
      <c r="C46" s="49" t="str">
        <f>Weighting!C43</f>
        <v>EC 2.0</v>
      </c>
      <c r="D46" s="767" t="str">
        <f>Weighting!D43</f>
        <v>ENERGY COSTS</v>
      </c>
      <c r="E46" s="767"/>
      <c r="F46" s="770"/>
      <c r="G46" s="50"/>
      <c r="H46" s="22"/>
      <c r="I46" s="22"/>
      <c r="L46" s="770"/>
      <c r="M46" s="770"/>
      <c r="N46" s="770"/>
      <c r="O46" s="770"/>
      <c r="P46" s="770"/>
      <c r="Q46" s="770"/>
      <c r="R46" s="770"/>
      <c r="S46" s="770"/>
      <c r="T46" s="770"/>
      <c r="U46" s="770"/>
      <c r="V46" s="770"/>
      <c r="W46" s="770"/>
      <c r="X46" s="770"/>
      <c r="Y46" s="770"/>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c r="AV46" s="770"/>
      <c r="AW46" s="770"/>
      <c r="AX46" s="770"/>
      <c r="AY46" s="770"/>
      <c r="AZ46" s="770"/>
      <c r="BA46" s="770"/>
      <c r="BB46" s="770"/>
      <c r="BC46" s="770"/>
      <c r="BD46" s="770"/>
      <c r="BE46" s="770"/>
      <c r="BF46" s="770"/>
      <c r="BG46" s="770"/>
      <c r="BH46" s="770"/>
      <c r="BI46" s="770"/>
      <c r="BJ46" s="770"/>
      <c r="BK46" s="770"/>
      <c r="BL46" s="770"/>
      <c r="BM46" s="770"/>
      <c r="BN46" s="770"/>
      <c r="BO46" s="770"/>
      <c r="BP46" s="770"/>
      <c r="BQ46" s="770"/>
      <c r="BR46" s="770"/>
      <c r="BS46" s="770"/>
      <c r="BT46" s="770"/>
      <c r="BU46" s="770"/>
      <c r="BV46" s="770"/>
      <c r="BW46" s="770"/>
      <c r="BX46" s="770"/>
      <c r="BY46" s="770"/>
      <c r="BZ46" s="770"/>
      <c r="CA46" s="770"/>
      <c r="CB46" s="770"/>
      <c r="CC46" s="770"/>
      <c r="CD46" s="770"/>
      <c r="CE46" s="770"/>
      <c r="CF46" s="770"/>
      <c r="CG46" s="770"/>
      <c r="CH46" s="770"/>
      <c r="CI46" s="770"/>
      <c r="CJ46" s="770"/>
      <c r="CK46" s="770"/>
      <c r="CL46" s="770"/>
      <c r="CM46" s="770"/>
      <c r="CN46" s="770"/>
      <c r="CO46" s="770"/>
      <c r="CP46" s="770"/>
      <c r="CQ46" s="770"/>
      <c r="CR46" s="770"/>
      <c r="CS46" s="770"/>
      <c r="CT46" s="770"/>
      <c r="CU46" s="770"/>
      <c r="CV46" s="770"/>
      <c r="CW46" s="770"/>
      <c r="CX46" s="770"/>
      <c r="CY46" s="770"/>
      <c r="CZ46" s="770"/>
      <c r="DA46" s="770"/>
      <c r="DB46" s="770"/>
      <c r="DC46" s="770"/>
      <c r="DD46" s="770"/>
      <c r="DE46" s="770"/>
      <c r="DF46" s="770"/>
      <c r="DG46" s="770"/>
      <c r="DH46" s="778"/>
    </row>
    <row r="47" spans="1:112" ht="20" customHeight="1" x14ac:dyDescent="0.2">
      <c r="A47" s="22"/>
      <c r="B47" s="768"/>
      <c r="C47" s="49" t="str">
        <f>Weighting!C44</f>
        <v>EC 3.0</v>
      </c>
      <c r="D47" s="767" t="str">
        <f>Weighting!D44</f>
        <v>TRANSPORT COSTS</v>
      </c>
      <c r="E47" s="767"/>
      <c r="F47" s="770"/>
      <c r="G47" s="50"/>
      <c r="H47" s="22"/>
      <c r="I47" s="22"/>
      <c r="L47" s="770"/>
      <c r="M47" s="770"/>
      <c r="N47" s="770"/>
      <c r="O47" s="770"/>
      <c r="P47" s="770"/>
      <c r="Q47" s="770"/>
      <c r="R47" s="770"/>
      <c r="S47" s="770"/>
      <c r="T47" s="770"/>
      <c r="U47" s="770"/>
      <c r="V47" s="770"/>
      <c r="W47" s="770"/>
      <c r="X47" s="770"/>
      <c r="Y47" s="770"/>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c r="AV47" s="770"/>
      <c r="AW47" s="770"/>
      <c r="AX47" s="770"/>
      <c r="AY47" s="770"/>
      <c r="AZ47" s="770"/>
      <c r="BA47" s="770"/>
      <c r="BB47" s="770"/>
      <c r="BC47" s="770"/>
      <c r="BD47" s="770"/>
      <c r="BE47" s="770"/>
      <c r="BF47" s="770"/>
      <c r="BG47" s="770"/>
      <c r="BH47" s="770"/>
      <c r="BI47" s="770"/>
      <c r="BJ47" s="770"/>
      <c r="BK47" s="770"/>
      <c r="BL47" s="770"/>
      <c r="BM47" s="770"/>
      <c r="BN47" s="770"/>
      <c r="BO47" s="770"/>
      <c r="BP47" s="770"/>
      <c r="BQ47" s="770"/>
      <c r="BR47" s="770"/>
      <c r="BS47" s="770"/>
      <c r="BT47" s="770"/>
      <c r="BU47" s="770"/>
      <c r="BV47" s="770"/>
      <c r="BW47" s="770"/>
      <c r="BX47" s="770"/>
      <c r="BY47" s="770"/>
      <c r="BZ47" s="770"/>
      <c r="CA47" s="770"/>
      <c r="CB47" s="770"/>
      <c r="CC47" s="770"/>
      <c r="CD47" s="770"/>
      <c r="CE47" s="770"/>
      <c r="CF47" s="770"/>
      <c r="CG47" s="770"/>
      <c r="CH47" s="770"/>
      <c r="CI47" s="770"/>
      <c r="CJ47" s="770"/>
      <c r="CK47" s="770"/>
      <c r="CL47" s="770"/>
      <c r="CM47" s="770"/>
      <c r="CN47" s="770"/>
      <c r="CO47" s="770"/>
      <c r="CP47" s="770"/>
      <c r="CQ47" s="770"/>
      <c r="CR47" s="770"/>
      <c r="CS47" s="770"/>
      <c r="CT47" s="770"/>
      <c r="CU47" s="770"/>
      <c r="CV47" s="770"/>
      <c r="CW47" s="770"/>
      <c r="CX47" s="770"/>
      <c r="CY47" s="770"/>
      <c r="CZ47" s="770"/>
      <c r="DA47" s="770"/>
      <c r="DB47" s="770"/>
      <c r="DC47" s="770"/>
      <c r="DD47" s="770"/>
      <c r="DE47" s="770"/>
      <c r="DF47" s="770"/>
      <c r="DG47" s="770"/>
      <c r="DH47" s="778"/>
    </row>
    <row r="48" spans="1:112" ht="20" customHeight="1" x14ac:dyDescent="0.2">
      <c r="A48" s="22"/>
      <c r="B48" s="768"/>
      <c r="C48" s="49" t="str">
        <f>Weighting!C45</f>
        <v>EC 4.0</v>
      </c>
      <c r="D48" s="767" t="str">
        <f>Weighting!D45</f>
        <v>UNIVERSAL DESIGN</v>
      </c>
      <c r="E48" s="767"/>
      <c r="F48" s="770"/>
      <c r="G48" s="50"/>
      <c r="H48" s="22"/>
      <c r="I48" s="22"/>
      <c r="L48" s="770"/>
      <c r="M48" s="770"/>
      <c r="N48" s="770"/>
      <c r="O48" s="770"/>
      <c r="P48" s="770"/>
      <c r="Q48" s="770"/>
      <c r="R48" s="770"/>
      <c r="S48" s="770"/>
      <c r="T48" s="770"/>
      <c r="U48" s="770"/>
      <c r="V48" s="770"/>
      <c r="W48" s="770"/>
      <c r="X48" s="770"/>
      <c r="Y48" s="770"/>
      <c r="Z48" s="770"/>
      <c r="AA48" s="770"/>
      <c r="AB48" s="770"/>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0"/>
      <c r="AY48" s="770"/>
      <c r="AZ48" s="770"/>
      <c r="BA48" s="770"/>
      <c r="BB48" s="770"/>
      <c r="BC48" s="770"/>
      <c r="BD48" s="770"/>
      <c r="BE48" s="770"/>
      <c r="BF48" s="770"/>
      <c r="BG48" s="770"/>
      <c r="BH48" s="770"/>
      <c r="BI48" s="770"/>
      <c r="BJ48" s="770"/>
      <c r="BK48" s="770"/>
      <c r="BL48" s="770"/>
      <c r="BM48" s="770"/>
      <c r="BN48" s="770"/>
      <c r="BO48" s="770"/>
      <c r="BP48" s="770"/>
      <c r="BQ48" s="770"/>
      <c r="BR48" s="770"/>
      <c r="BS48" s="770"/>
      <c r="BT48" s="770"/>
      <c r="BU48" s="770"/>
      <c r="BV48" s="770"/>
      <c r="BW48" s="770"/>
      <c r="BX48" s="770"/>
      <c r="BY48" s="770"/>
      <c r="BZ48" s="770"/>
      <c r="CA48" s="770"/>
      <c r="CB48" s="770"/>
      <c r="CC48" s="770"/>
      <c r="CD48" s="770"/>
      <c r="CE48" s="770"/>
      <c r="CF48" s="770"/>
      <c r="CG48" s="770"/>
      <c r="CH48" s="770"/>
      <c r="CI48" s="770"/>
      <c r="CJ48" s="770"/>
      <c r="CK48" s="770"/>
      <c r="CL48" s="770"/>
      <c r="CM48" s="770"/>
      <c r="CN48" s="770"/>
      <c r="CO48" s="770"/>
      <c r="CP48" s="770"/>
      <c r="CQ48" s="770"/>
      <c r="CR48" s="770"/>
      <c r="CS48" s="770"/>
      <c r="CT48" s="770"/>
      <c r="CU48" s="770"/>
      <c r="CV48" s="770"/>
      <c r="CW48" s="770"/>
      <c r="CX48" s="770"/>
      <c r="CY48" s="770"/>
      <c r="CZ48" s="770"/>
      <c r="DA48" s="770"/>
      <c r="DB48" s="770"/>
      <c r="DC48" s="770"/>
      <c r="DD48" s="770"/>
      <c r="DE48" s="770"/>
      <c r="DF48" s="770"/>
      <c r="DG48" s="770"/>
      <c r="DH48" s="778"/>
    </row>
    <row r="49" spans="1:139" ht="20" customHeight="1" x14ac:dyDescent="0.2">
      <c r="A49" s="22"/>
      <c r="B49" s="768"/>
      <c r="C49" s="49" t="str">
        <f>Weighting!C46</f>
        <v>EC 5.0</v>
      </c>
      <c r="D49" s="767" t="str">
        <f>Weighting!D46</f>
        <v>SMART MONITORING OF ENERGY, HEAT AND WATER</v>
      </c>
      <c r="E49" s="767"/>
      <c r="F49" s="770"/>
      <c r="G49" s="50"/>
      <c r="H49" s="22"/>
      <c r="I49" s="22"/>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0"/>
      <c r="BA49" s="770"/>
      <c r="BB49" s="770"/>
      <c r="BC49" s="770"/>
      <c r="BD49" s="770"/>
      <c r="BE49" s="770"/>
      <c r="BF49" s="770"/>
      <c r="BG49" s="770"/>
      <c r="BH49" s="770"/>
      <c r="BI49" s="770"/>
      <c r="BJ49" s="770"/>
      <c r="BK49" s="770"/>
      <c r="BL49" s="770"/>
      <c r="BM49" s="770"/>
      <c r="BN49" s="770"/>
      <c r="BO49" s="770"/>
      <c r="BP49" s="770"/>
      <c r="BQ49" s="770"/>
      <c r="BR49" s="770"/>
      <c r="BS49" s="770"/>
      <c r="BT49" s="770"/>
      <c r="BU49" s="770"/>
      <c r="BV49" s="770"/>
      <c r="BW49" s="770"/>
      <c r="BX49" s="770"/>
      <c r="BY49" s="770"/>
      <c r="BZ49" s="770"/>
      <c r="CA49" s="770"/>
      <c r="CB49" s="770"/>
      <c r="CC49" s="770"/>
      <c r="CD49" s="770"/>
      <c r="CE49" s="770"/>
      <c r="CF49" s="770"/>
      <c r="CG49" s="770"/>
      <c r="CH49" s="770"/>
      <c r="CI49" s="770"/>
      <c r="CJ49" s="770"/>
      <c r="CK49" s="770"/>
      <c r="CL49" s="770"/>
      <c r="CM49" s="770"/>
      <c r="CN49" s="770"/>
      <c r="CO49" s="770"/>
      <c r="CP49" s="770"/>
      <c r="CQ49" s="770"/>
      <c r="CR49" s="770"/>
      <c r="CS49" s="770"/>
      <c r="CT49" s="770"/>
      <c r="CU49" s="770"/>
      <c r="CV49" s="770"/>
      <c r="CW49" s="770"/>
      <c r="CX49" s="770"/>
      <c r="CY49" s="770"/>
      <c r="CZ49" s="770"/>
      <c r="DA49" s="770"/>
      <c r="DB49" s="770"/>
      <c r="DC49" s="770"/>
      <c r="DD49" s="770"/>
      <c r="DE49" s="770"/>
      <c r="DF49" s="770"/>
      <c r="DG49" s="770"/>
      <c r="DH49" s="778"/>
    </row>
    <row r="50" spans="1:139" ht="20" customHeight="1" x14ac:dyDescent="0.2">
      <c r="A50" s="22"/>
      <c r="B50" s="768"/>
      <c r="C50" s="49" t="str">
        <f>Weighting!C47</f>
        <v>EC 6.0</v>
      </c>
      <c r="D50" s="767" t="str">
        <f>Weighting!D47</f>
        <v>ENERGY LABELLED GOODS</v>
      </c>
      <c r="E50" s="767"/>
      <c r="F50" s="770"/>
      <c r="G50" s="50"/>
      <c r="H50" s="22"/>
      <c r="I50" s="22"/>
      <c r="L50" s="770"/>
      <c r="M50" s="770"/>
      <c r="N50" s="770"/>
      <c r="O50" s="770"/>
      <c r="P50" s="770"/>
      <c r="Q50" s="770"/>
      <c r="R50" s="770"/>
      <c r="S50" s="770"/>
      <c r="T50" s="770"/>
      <c r="U50" s="770"/>
      <c r="V50" s="770"/>
      <c r="W50" s="770"/>
      <c r="X50" s="770"/>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c r="AV50" s="770"/>
      <c r="AW50" s="770"/>
      <c r="AX50" s="770"/>
      <c r="AY50" s="770"/>
      <c r="AZ50" s="770"/>
      <c r="BA50" s="770"/>
      <c r="BB50" s="770"/>
      <c r="BC50" s="770"/>
      <c r="BD50" s="770"/>
      <c r="BE50" s="770"/>
      <c r="BF50" s="770"/>
      <c r="BG50" s="770"/>
      <c r="BH50" s="770"/>
      <c r="BI50" s="770"/>
      <c r="BJ50" s="770"/>
      <c r="BK50" s="770"/>
      <c r="BL50" s="770"/>
      <c r="BM50" s="770"/>
      <c r="BN50" s="770"/>
      <c r="BO50" s="770"/>
      <c r="BP50" s="770"/>
      <c r="BQ50" s="770"/>
      <c r="BR50" s="770"/>
      <c r="BS50" s="770"/>
      <c r="BT50" s="770"/>
      <c r="BU50" s="770"/>
      <c r="BV50" s="770"/>
      <c r="BW50" s="770"/>
      <c r="BX50" s="770"/>
      <c r="BY50" s="770"/>
      <c r="BZ50" s="770"/>
      <c r="CA50" s="770"/>
      <c r="CB50" s="770"/>
      <c r="CC50" s="770"/>
      <c r="CD50" s="770"/>
      <c r="CE50" s="770"/>
      <c r="CF50" s="770"/>
      <c r="CG50" s="770"/>
      <c r="CH50" s="770"/>
      <c r="CI50" s="770"/>
      <c r="CJ50" s="770"/>
      <c r="CK50" s="770"/>
      <c r="CL50" s="770"/>
      <c r="CM50" s="770"/>
      <c r="CN50" s="770"/>
      <c r="CO50" s="770"/>
      <c r="CP50" s="770"/>
      <c r="CQ50" s="770"/>
      <c r="CR50" s="770"/>
      <c r="CS50" s="770"/>
      <c r="CT50" s="770"/>
      <c r="CU50" s="770"/>
      <c r="CV50" s="770"/>
      <c r="CW50" s="770"/>
      <c r="CX50" s="770"/>
      <c r="CY50" s="770"/>
      <c r="CZ50" s="770"/>
      <c r="DA50" s="770"/>
      <c r="DB50" s="770"/>
      <c r="DC50" s="770"/>
      <c r="DD50" s="770"/>
      <c r="DE50" s="770"/>
      <c r="DF50" s="770"/>
      <c r="DG50" s="770"/>
      <c r="DH50" s="778"/>
    </row>
    <row r="51" spans="1:139" ht="20" customHeight="1" x14ac:dyDescent="0.2">
      <c r="A51" s="22"/>
      <c r="B51" s="768"/>
      <c r="C51" s="49" t="str">
        <f>Weighting!C48</f>
        <v>EC 7.0</v>
      </c>
      <c r="D51" s="767" t="str">
        <f>Weighting!D48</f>
        <v>FLOOD RISK</v>
      </c>
      <c r="E51" s="767"/>
      <c r="F51" s="770"/>
      <c r="G51" s="50"/>
      <c r="H51" s="22"/>
      <c r="I51" s="22"/>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0"/>
      <c r="AY51" s="770"/>
      <c r="AZ51" s="770"/>
      <c r="BA51" s="770"/>
      <c r="BB51" s="770"/>
      <c r="BC51" s="770"/>
      <c r="BD51" s="770"/>
      <c r="BE51" s="770"/>
      <c r="BF51" s="770"/>
      <c r="BG51" s="770"/>
      <c r="BH51" s="770"/>
      <c r="BI51" s="770"/>
      <c r="BJ51" s="770"/>
      <c r="BK51" s="770"/>
      <c r="BL51" s="770"/>
      <c r="BM51" s="770"/>
      <c r="BN51" s="770"/>
      <c r="BO51" s="770"/>
      <c r="BP51" s="770"/>
      <c r="BQ51" s="770"/>
      <c r="BR51" s="770"/>
      <c r="BS51" s="770"/>
      <c r="BT51" s="770"/>
      <c r="BU51" s="770"/>
      <c r="BV51" s="770"/>
      <c r="BW51" s="770"/>
      <c r="BX51" s="770"/>
      <c r="BY51" s="770"/>
      <c r="BZ51" s="770"/>
      <c r="CA51" s="770"/>
      <c r="CB51" s="770"/>
      <c r="CC51" s="770"/>
      <c r="CD51" s="770"/>
      <c r="CE51" s="770"/>
      <c r="CF51" s="770"/>
      <c r="CG51" s="770"/>
      <c r="CH51" s="770"/>
      <c r="CI51" s="770"/>
      <c r="CJ51" s="770"/>
      <c r="CK51" s="770"/>
      <c r="CL51" s="770"/>
      <c r="CM51" s="770"/>
      <c r="CN51" s="770"/>
      <c r="CO51" s="770"/>
      <c r="CP51" s="770"/>
      <c r="CQ51" s="770"/>
      <c r="CR51" s="770"/>
      <c r="CS51" s="770"/>
      <c r="CT51" s="770"/>
      <c r="CU51" s="770"/>
      <c r="CV51" s="770"/>
      <c r="CW51" s="770"/>
      <c r="CX51" s="770"/>
      <c r="CY51" s="770"/>
      <c r="CZ51" s="770"/>
      <c r="DA51" s="770"/>
      <c r="DB51" s="770"/>
      <c r="DC51" s="770"/>
      <c r="DD51" s="770"/>
      <c r="DE51" s="770"/>
      <c r="DF51" s="770"/>
      <c r="DG51" s="770"/>
      <c r="DH51" s="778"/>
    </row>
    <row r="52" spans="1:139" ht="20" customHeight="1" x14ac:dyDescent="0.2">
      <c r="A52" s="22"/>
      <c r="B52" s="768"/>
      <c r="C52" s="49">
        <f>Weighting!C49</f>
        <v>0</v>
      </c>
      <c r="D52" s="767" t="str">
        <f>Weighting!D49</f>
        <v>INNOVATION / EXEMPLARY PERFORMANCE</v>
      </c>
      <c r="E52" s="767"/>
      <c r="F52" s="770"/>
      <c r="G52" s="50"/>
      <c r="H52" s="22"/>
      <c r="I52" s="22"/>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0"/>
      <c r="AY52" s="770"/>
      <c r="AZ52" s="770"/>
      <c r="BA52" s="770"/>
      <c r="BB52" s="770"/>
      <c r="BC52" s="770"/>
      <c r="BD52" s="770"/>
      <c r="BE52" s="770"/>
      <c r="BF52" s="770"/>
      <c r="BG52" s="770"/>
      <c r="BH52" s="770"/>
      <c r="BI52" s="770"/>
      <c r="BJ52" s="770"/>
      <c r="BK52" s="770"/>
      <c r="BL52" s="770"/>
      <c r="BM52" s="770"/>
      <c r="BN52" s="770"/>
      <c r="BO52" s="770"/>
      <c r="BP52" s="770"/>
      <c r="BQ52" s="770"/>
      <c r="BR52" s="770"/>
      <c r="BS52" s="770"/>
      <c r="BT52" s="770"/>
      <c r="BU52" s="770"/>
      <c r="BV52" s="770"/>
      <c r="BW52" s="770"/>
      <c r="BX52" s="770"/>
      <c r="BY52" s="770"/>
      <c r="BZ52" s="770"/>
      <c r="CA52" s="770"/>
      <c r="CB52" s="770"/>
      <c r="CC52" s="770"/>
      <c r="CD52" s="770"/>
      <c r="CE52" s="770"/>
      <c r="CF52" s="770"/>
      <c r="CG52" s="770"/>
      <c r="CH52" s="770"/>
      <c r="CI52" s="770"/>
      <c r="CJ52" s="770"/>
      <c r="CK52" s="770"/>
      <c r="CL52" s="770"/>
      <c r="CM52" s="770"/>
      <c r="CN52" s="770"/>
      <c r="CO52" s="770"/>
      <c r="CP52" s="770"/>
      <c r="CQ52" s="770"/>
      <c r="CR52" s="770"/>
      <c r="CS52" s="770"/>
      <c r="CT52" s="770"/>
      <c r="CU52" s="770"/>
      <c r="CV52" s="770"/>
      <c r="CW52" s="770"/>
      <c r="CX52" s="770"/>
      <c r="CY52" s="770"/>
      <c r="CZ52" s="770"/>
      <c r="DA52" s="770"/>
      <c r="DB52" s="770"/>
      <c r="DC52" s="770"/>
      <c r="DD52" s="770"/>
      <c r="DE52" s="770"/>
      <c r="DF52" s="770"/>
      <c r="DG52" s="770"/>
      <c r="DH52" s="778"/>
    </row>
    <row r="53" spans="1:139" ht="20" hidden="1" customHeight="1" x14ac:dyDescent="0.2">
      <c r="A53" s="22"/>
      <c r="B53" s="53"/>
      <c r="C53" s="769"/>
      <c r="D53" s="769"/>
      <c r="E53" s="769"/>
      <c r="F53" s="103"/>
      <c r="G53" s="50"/>
      <c r="H53" s="22"/>
      <c r="I53" s="22"/>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row>
    <row r="54" spans="1:139" ht="9.75" customHeight="1" x14ac:dyDescent="0.2">
      <c r="A54" s="22"/>
      <c r="B54" s="52"/>
      <c r="C54" s="513"/>
      <c r="D54" s="515"/>
      <c r="E54" s="515"/>
      <c r="F54" s="516"/>
      <c r="G54" s="516"/>
      <c r="H54" s="22"/>
      <c r="I54" s="22"/>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row>
    <row r="55" spans="1:139" ht="20" customHeight="1" x14ac:dyDescent="0.2">
      <c r="A55" s="22"/>
      <c r="B55" s="768" t="s">
        <v>137</v>
      </c>
      <c r="C55" s="49" t="str">
        <f>Weighting!C51</f>
        <v>QA 1.0</v>
      </c>
      <c r="D55" s="767" t="str">
        <f>Weighting!D51</f>
        <v>LEVEL OF AIR INFILTRATION| AIRTIGHTNESS*</v>
      </c>
      <c r="E55" s="767"/>
      <c r="F55" s="766">
        <f>IFERROR((Quality!F69)/10,"SORRY!")</f>
        <v>0</v>
      </c>
      <c r="G55" s="50"/>
      <c r="H55" s="22"/>
      <c r="I55" s="22"/>
      <c r="L55" s="766">
        <f>IFERROR((Quality!K68)/10,"SORRY!")+Quality!K84</f>
        <v>0</v>
      </c>
      <c r="M55" s="766">
        <f>IFERROR((Quality!L68)/10,"SORRY!")+Quality!L84</f>
        <v>0</v>
      </c>
      <c r="N55" s="766">
        <f>IFERROR((Quality!M68)/10,"SORRY!")+Quality!M84</f>
        <v>0</v>
      </c>
      <c r="O55" s="766">
        <f>IFERROR((Quality!N68)/10,"SORRY!")+Quality!N84</f>
        <v>0</v>
      </c>
      <c r="P55" s="766">
        <f>IFERROR((Quality!O68)/10,"SORRY!")+Quality!O84</f>
        <v>0</v>
      </c>
      <c r="Q55" s="766">
        <f>IFERROR((Quality!P68)/10,"SORRY!")+Quality!P84</f>
        <v>0</v>
      </c>
      <c r="R55" s="766">
        <f>IFERROR((Quality!Q68)/10,"SORRY!")+Quality!Q84</f>
        <v>0</v>
      </c>
      <c r="S55" s="766">
        <f>IFERROR((Quality!R68)/10,"SORRY!")+Quality!R84</f>
        <v>0</v>
      </c>
      <c r="T55" s="766">
        <f>IFERROR((Quality!S68)/10,"SORRY!")+Quality!S84</f>
        <v>0</v>
      </c>
      <c r="U55" s="766">
        <f>IFERROR((Quality!T68)/10,"SORRY!")+Quality!T84</f>
        <v>0</v>
      </c>
      <c r="V55" s="766">
        <f>IFERROR((Quality!U68)/10,"SORRY!")+Quality!U84</f>
        <v>0</v>
      </c>
      <c r="W55" s="766">
        <f>IFERROR((Quality!V68)/10,"SORRY!")+Quality!V84</f>
        <v>0</v>
      </c>
      <c r="X55" s="766">
        <f>IFERROR((Quality!W68)/10,"SORRY!")+Quality!W84</f>
        <v>0</v>
      </c>
      <c r="Y55" s="766">
        <f>IFERROR((Quality!X68)/10,"SORRY!")+Quality!X84</f>
        <v>0</v>
      </c>
      <c r="Z55" s="766">
        <f>IFERROR((Quality!Y68)/10,"SORRY!")+Quality!Y84</f>
        <v>0</v>
      </c>
      <c r="AA55" s="766">
        <f>IFERROR((Quality!Z68)/10,"SORRY!")+Quality!Z84</f>
        <v>0</v>
      </c>
      <c r="AB55" s="766">
        <f>IFERROR((Quality!AA68)/10,"SORRY!")+Quality!AA84</f>
        <v>0</v>
      </c>
      <c r="AC55" s="766">
        <f>IFERROR((Quality!AB68)/10,"SORRY!")+Quality!AB84</f>
        <v>0</v>
      </c>
      <c r="AD55" s="766">
        <f>IFERROR((Quality!AC68)/10,"SORRY!")+Quality!AC84</f>
        <v>0</v>
      </c>
      <c r="AE55" s="766">
        <f>IFERROR((Quality!AD68)/10,"SORRY!")+Quality!AD84</f>
        <v>0</v>
      </c>
      <c r="AF55" s="766">
        <f>IFERROR((Quality!AE68)/10,"SORRY!")+Quality!AE84</f>
        <v>0</v>
      </c>
      <c r="AG55" s="766">
        <f>IFERROR((Quality!AF68)/10,"SORRY!")+Quality!AF84</f>
        <v>0</v>
      </c>
      <c r="AH55" s="766">
        <f>IFERROR((Quality!AG68)/10,"SORRY!")+Quality!AG84</f>
        <v>0</v>
      </c>
      <c r="AI55" s="766">
        <f>IFERROR((Quality!AH68)/10,"SORRY!")+Quality!AH84</f>
        <v>0</v>
      </c>
      <c r="AJ55" s="766">
        <f>IFERROR((Quality!AI68)/10,"SORRY!")+Quality!AI84</f>
        <v>0</v>
      </c>
      <c r="AK55" s="766">
        <f>IFERROR((Quality!AJ68)/10,"SORRY!")+Quality!AJ84</f>
        <v>0</v>
      </c>
      <c r="AL55" s="766">
        <f>IFERROR((Quality!AK68)/10,"SORRY!")+Quality!AK84</f>
        <v>0</v>
      </c>
      <c r="AM55" s="766">
        <f>IFERROR((Quality!AL68)/10,"SORRY!")+Quality!AL84</f>
        <v>0</v>
      </c>
      <c r="AN55" s="766">
        <f>IFERROR((Quality!AM68)/10,"SORRY!")+Quality!AM84</f>
        <v>0</v>
      </c>
      <c r="AO55" s="766">
        <f>IFERROR((Quality!AN68)/10,"SORRY!")+Quality!AN84</f>
        <v>0</v>
      </c>
      <c r="AP55" s="766">
        <f>IFERROR((Quality!AO68)/10,"SORRY!")+Quality!AO84</f>
        <v>0</v>
      </c>
      <c r="AQ55" s="766">
        <f>IFERROR((Quality!AP68)/10,"SORRY!")+Quality!AP84</f>
        <v>0</v>
      </c>
      <c r="AR55" s="766">
        <f>IFERROR((Quality!AQ68)/10,"SORRY!")+Quality!AQ84</f>
        <v>0</v>
      </c>
      <c r="AS55" s="766">
        <f>IFERROR((Quality!AR68)/10,"SORRY!")+Quality!AR84</f>
        <v>0</v>
      </c>
      <c r="AT55" s="766">
        <f>IFERROR((Quality!AS68)/10,"SORRY!")+Quality!AS84</f>
        <v>0</v>
      </c>
      <c r="AU55" s="766">
        <f>IFERROR((Quality!AT68)/10,"SORRY!")+Quality!AT84</f>
        <v>0</v>
      </c>
      <c r="AV55" s="766">
        <f>IFERROR((Quality!AU68)/10,"SORRY!")+Quality!AU84</f>
        <v>0</v>
      </c>
      <c r="AW55" s="766">
        <f>IFERROR((Quality!AV68)/10,"SORRY!")+Quality!AV84</f>
        <v>0</v>
      </c>
      <c r="AX55" s="766">
        <f>IFERROR((Quality!AW68)/10,"SORRY!")+Quality!AW84</f>
        <v>0</v>
      </c>
      <c r="AY55" s="766">
        <f>IFERROR((Quality!AX68)/10,"SORRY!")+Quality!AX84</f>
        <v>0</v>
      </c>
      <c r="AZ55" s="766">
        <f>IFERROR((Quality!AY68)/10,"SORRY!")+Quality!AY84</f>
        <v>0</v>
      </c>
      <c r="BA55" s="766">
        <f>IFERROR((Quality!AZ68)/10,"SORRY!")+Quality!AZ84</f>
        <v>0</v>
      </c>
      <c r="BB55" s="766">
        <f>IFERROR((Quality!BA68)/10,"SORRY!")+Quality!BA84</f>
        <v>0</v>
      </c>
      <c r="BC55" s="766">
        <f>IFERROR((Quality!BB68)/10,"SORRY!")+Quality!BB84</f>
        <v>0</v>
      </c>
      <c r="BD55" s="766">
        <f>IFERROR((Quality!BC68)/10,"SORRY!")+Quality!BC84</f>
        <v>0</v>
      </c>
      <c r="BE55" s="766">
        <f>IFERROR((Quality!BD68)/10,"SORRY!")+Quality!BD84</f>
        <v>0</v>
      </c>
      <c r="BF55" s="766">
        <f>IFERROR((Quality!BE68)/10,"SORRY!")+Quality!BE84</f>
        <v>0</v>
      </c>
      <c r="BG55" s="766">
        <f>IFERROR((Quality!BF68)/10,"SORRY!")+Quality!BF84</f>
        <v>0</v>
      </c>
      <c r="BH55" s="766">
        <f>IFERROR((Quality!BG68)/10,"SORRY!")+Quality!BG84</f>
        <v>0</v>
      </c>
      <c r="BI55" s="766">
        <f>IFERROR((Quality!BH68)/10,"SORRY!")+Quality!BH84</f>
        <v>0</v>
      </c>
      <c r="BJ55" s="766">
        <f>IFERROR((Quality!BI68)/10,"SORRY!")+Quality!BI84</f>
        <v>0</v>
      </c>
      <c r="BK55" s="766">
        <f>IFERROR((Quality!BJ68)/10,"SORRY!")+Quality!BJ84</f>
        <v>0</v>
      </c>
      <c r="BL55" s="766">
        <f>IFERROR((Quality!BK68)/10,"SORRY!")+Quality!BK84</f>
        <v>0</v>
      </c>
      <c r="BM55" s="766">
        <f>IFERROR((Quality!BL68)/10,"SORRY!")+Quality!BL84</f>
        <v>0</v>
      </c>
      <c r="BN55" s="766">
        <f>IFERROR((Quality!BM68)/10,"SORRY!")+Quality!BM84</f>
        <v>0</v>
      </c>
      <c r="BO55" s="766">
        <f>IFERROR((Quality!BN68)/10,"SORRY!")+Quality!BN84</f>
        <v>0</v>
      </c>
      <c r="BP55" s="766">
        <f>IFERROR((Quality!BO68)/10,"SORRY!")+Quality!BO84</f>
        <v>0</v>
      </c>
      <c r="BQ55" s="766">
        <f>IFERROR((Quality!BP68)/10,"SORRY!")+Quality!BP84</f>
        <v>0</v>
      </c>
      <c r="BR55" s="766">
        <f>IFERROR((Quality!BQ68)/10,"SORRY!")+Quality!BQ84</f>
        <v>0</v>
      </c>
      <c r="BS55" s="766">
        <f>IFERROR((Quality!BR68)/10,"SORRY!")+Quality!BR84</f>
        <v>0</v>
      </c>
      <c r="BT55" s="766">
        <f>IFERROR((Quality!BS68)/10,"SORRY!")+Quality!BS84</f>
        <v>0</v>
      </c>
      <c r="BU55" s="766">
        <f>IFERROR((Quality!BT68)/10,"SORRY!")+Quality!BT84</f>
        <v>0</v>
      </c>
      <c r="BV55" s="766">
        <f>IFERROR((Quality!BU68)/10,"SORRY!")+Quality!BU84</f>
        <v>0</v>
      </c>
      <c r="BW55" s="766">
        <f>IFERROR((Quality!BV68)/10,"SORRY!")+Quality!BV84</f>
        <v>0</v>
      </c>
      <c r="BX55" s="766">
        <f>IFERROR((Quality!BW68)/10,"SORRY!")+Quality!BW84</f>
        <v>0</v>
      </c>
      <c r="BY55" s="766">
        <f>IFERROR((Quality!BX68)/10,"SORRY!")+Quality!BX84</f>
        <v>0</v>
      </c>
      <c r="BZ55" s="766">
        <f>IFERROR((Quality!BY68)/10,"SORRY!")+Quality!BY84</f>
        <v>0</v>
      </c>
      <c r="CA55" s="766">
        <f>IFERROR((Quality!BZ68)/10,"SORRY!")+Quality!BZ84</f>
        <v>0</v>
      </c>
      <c r="CB55" s="766">
        <f>IFERROR((Quality!CA68)/10,"SORRY!")+Quality!CA84</f>
        <v>0</v>
      </c>
      <c r="CC55" s="766">
        <f>IFERROR((Quality!CB68)/10,"SORRY!")+Quality!CB84</f>
        <v>0</v>
      </c>
      <c r="CD55" s="766">
        <f>IFERROR((Quality!CC68)/10,"SORRY!")+Quality!CC84</f>
        <v>0</v>
      </c>
      <c r="CE55" s="766">
        <f>IFERROR((Quality!CD68)/10,"SORRY!")+Quality!CD84</f>
        <v>0</v>
      </c>
      <c r="CF55" s="766">
        <f>IFERROR((Quality!CE68)/10,"SORRY!")+Quality!CE84</f>
        <v>0</v>
      </c>
      <c r="CG55" s="766">
        <f>IFERROR((Quality!CF68)/10,"SORRY!")+Quality!CF84</f>
        <v>0</v>
      </c>
      <c r="CH55" s="766">
        <f>IFERROR((Quality!CG68)/10,"SORRY!")+Quality!CG84</f>
        <v>0</v>
      </c>
      <c r="CI55" s="766">
        <f>IFERROR((Quality!CH68)/10,"SORRY!")+Quality!CH84</f>
        <v>0</v>
      </c>
      <c r="CJ55" s="766">
        <f>IFERROR((Quality!CI68)/10,"SORRY!")+Quality!CI84</f>
        <v>0</v>
      </c>
      <c r="CK55" s="766">
        <f>IFERROR((Quality!CJ68)/10,"SORRY!")+Quality!CJ84</f>
        <v>0</v>
      </c>
      <c r="CL55" s="766">
        <f>IFERROR((Quality!CK68)/10,"SORRY!")+Quality!CK84</f>
        <v>0</v>
      </c>
      <c r="CM55" s="766">
        <f>IFERROR((Quality!CL68)/10,"SORRY!")+Quality!CL84</f>
        <v>0</v>
      </c>
      <c r="CN55" s="766">
        <f>IFERROR((Quality!CM68)/10,"SORRY!")+Quality!CM84</f>
        <v>0</v>
      </c>
      <c r="CO55" s="766">
        <f>IFERROR((Quality!CN68)/10,"SORRY!")+Quality!CN84</f>
        <v>0</v>
      </c>
      <c r="CP55" s="766">
        <f>IFERROR((Quality!CO68)/10,"SORRY!")+Quality!CO84</f>
        <v>0</v>
      </c>
      <c r="CQ55" s="766">
        <f>IFERROR((Quality!CP68)/10,"SORRY!")+Quality!CP84</f>
        <v>0</v>
      </c>
      <c r="CR55" s="766">
        <f>IFERROR((Quality!CQ68)/10,"SORRY!")+Quality!CQ84</f>
        <v>0</v>
      </c>
      <c r="CS55" s="766">
        <f>IFERROR((Quality!CR68)/10,"SORRY!")+Quality!CR84</f>
        <v>0</v>
      </c>
      <c r="CT55" s="766">
        <f>IFERROR((Quality!CS68)/10,"SORRY!")+Quality!CS84</f>
        <v>0</v>
      </c>
      <c r="CU55" s="766">
        <f>IFERROR((Quality!CT68)/10,"SORRY!")+Quality!CT84</f>
        <v>0</v>
      </c>
      <c r="CV55" s="766">
        <f>IFERROR((Quality!CU68)/10,"SORRY!")+Quality!CU84</f>
        <v>0</v>
      </c>
      <c r="CW55" s="766">
        <f>IFERROR((Quality!CV68)/10,"SORRY!")+Quality!CV84</f>
        <v>0</v>
      </c>
      <c r="CX55" s="766">
        <f>IFERROR((Quality!CW68)/10,"SORRY!")+Quality!CW84</f>
        <v>0</v>
      </c>
      <c r="CY55" s="766">
        <f>IFERROR((Quality!CX68)/10,"SORRY!")+Quality!CX84</f>
        <v>0</v>
      </c>
      <c r="CZ55" s="766">
        <f>IFERROR((Quality!CY68)/10,"SORRY!")+Quality!CY84</f>
        <v>0</v>
      </c>
      <c r="DA55" s="766">
        <f>IFERROR((Quality!CZ68)/10,"SORRY!")+Quality!CZ84</f>
        <v>0</v>
      </c>
      <c r="DB55" s="766">
        <f>IFERROR((Quality!DA68)/10,"SORRY!")+Quality!DA84</f>
        <v>0</v>
      </c>
      <c r="DC55" s="766">
        <f>IFERROR((Quality!DB68)/10,"SORRY!")+Quality!DB84</f>
        <v>0</v>
      </c>
      <c r="DD55" s="766">
        <f>IFERROR((Quality!DC68)/10,"SORRY!")+Quality!DC84</f>
        <v>0</v>
      </c>
      <c r="DE55" s="766">
        <f>IFERROR((Quality!DD68)/10,"SORRY!")+Quality!DD84</f>
        <v>0</v>
      </c>
      <c r="DF55" s="766">
        <f>IFERROR((Quality!DE68)/10,"SORRY!")+Quality!DE84</f>
        <v>0</v>
      </c>
      <c r="DG55" s="766">
        <f>IFERROR((Quality!DF68)/10,"SORRY!")+Quality!DF84</f>
        <v>0</v>
      </c>
      <c r="DH55" s="777"/>
      <c r="DI55" s="777"/>
      <c r="DJ55" s="777"/>
      <c r="DK55" s="777"/>
      <c r="DL55" s="777"/>
      <c r="DM55" s="777"/>
      <c r="DN55" s="777"/>
      <c r="DO55" s="777"/>
      <c r="DP55" s="777"/>
      <c r="DQ55" s="777"/>
      <c r="DR55" s="777"/>
      <c r="DS55" s="777"/>
      <c r="DT55" s="777"/>
      <c r="DU55" s="777"/>
      <c r="DV55" s="777"/>
      <c r="DW55" s="777"/>
      <c r="DX55" s="777"/>
      <c r="DY55" s="777"/>
      <c r="DZ55" s="777"/>
      <c r="EA55" s="777"/>
      <c r="EB55" s="777"/>
      <c r="EC55" s="777"/>
      <c r="ED55" s="777"/>
      <c r="EE55" s="777"/>
      <c r="EF55" s="777"/>
      <c r="EG55" s="777"/>
      <c r="EH55" s="777"/>
      <c r="EI55" s="777"/>
    </row>
    <row r="56" spans="1:139" ht="20" customHeight="1" x14ac:dyDescent="0.2">
      <c r="A56" s="22"/>
      <c r="B56" s="768"/>
      <c r="C56" s="49" t="str">
        <f>Weighting!C52</f>
        <v>QA 2.0</v>
      </c>
      <c r="D56" s="767" t="str">
        <f>Weighting!D52</f>
        <v xml:space="preserve">THERMAL BRIDGING </v>
      </c>
      <c r="E56" s="767"/>
      <c r="F56" s="766"/>
      <c r="G56" s="50"/>
      <c r="H56" s="22"/>
      <c r="I56" s="22"/>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766"/>
      <c r="AN56" s="766"/>
      <c r="AO56" s="766"/>
      <c r="AP56" s="766"/>
      <c r="AQ56" s="766"/>
      <c r="AR56" s="766"/>
      <c r="AS56" s="766"/>
      <c r="AT56" s="766"/>
      <c r="AU56" s="766"/>
      <c r="AV56" s="766"/>
      <c r="AW56" s="766"/>
      <c r="AX56" s="766"/>
      <c r="AY56" s="766"/>
      <c r="AZ56" s="766"/>
      <c r="BA56" s="766"/>
      <c r="BB56" s="766"/>
      <c r="BC56" s="766"/>
      <c r="BD56" s="766"/>
      <c r="BE56" s="766"/>
      <c r="BF56" s="766"/>
      <c r="BG56" s="766"/>
      <c r="BH56" s="766"/>
      <c r="BI56" s="766"/>
      <c r="BJ56" s="766"/>
      <c r="BK56" s="766"/>
      <c r="BL56" s="766"/>
      <c r="BM56" s="766"/>
      <c r="BN56" s="766"/>
      <c r="BO56" s="766"/>
      <c r="BP56" s="766"/>
      <c r="BQ56" s="766"/>
      <c r="BR56" s="766"/>
      <c r="BS56" s="766"/>
      <c r="BT56" s="766"/>
      <c r="BU56" s="766"/>
      <c r="BV56" s="766"/>
      <c r="BW56" s="766"/>
      <c r="BX56" s="766"/>
      <c r="BY56" s="766"/>
      <c r="BZ56" s="766"/>
      <c r="CA56" s="766"/>
      <c r="CB56" s="766"/>
      <c r="CC56" s="766"/>
      <c r="CD56" s="766"/>
      <c r="CE56" s="766"/>
      <c r="CF56" s="766"/>
      <c r="CG56" s="766"/>
      <c r="CH56" s="766"/>
      <c r="CI56" s="766"/>
      <c r="CJ56" s="766"/>
      <c r="CK56" s="766"/>
      <c r="CL56" s="766"/>
      <c r="CM56" s="766"/>
      <c r="CN56" s="766"/>
      <c r="CO56" s="766"/>
      <c r="CP56" s="766"/>
      <c r="CQ56" s="766"/>
      <c r="CR56" s="766"/>
      <c r="CS56" s="766"/>
      <c r="CT56" s="766"/>
      <c r="CU56" s="766"/>
      <c r="CV56" s="766"/>
      <c r="CW56" s="766"/>
      <c r="CX56" s="766"/>
      <c r="CY56" s="766"/>
      <c r="CZ56" s="766"/>
      <c r="DA56" s="766"/>
      <c r="DB56" s="766"/>
      <c r="DC56" s="766"/>
      <c r="DD56" s="766"/>
      <c r="DE56" s="766"/>
      <c r="DF56" s="766"/>
      <c r="DG56" s="766"/>
      <c r="DH56" s="777"/>
      <c r="DI56" s="777"/>
      <c r="DJ56" s="777"/>
      <c r="DK56" s="777"/>
      <c r="DL56" s="777"/>
      <c r="DM56" s="777"/>
      <c r="DN56" s="777"/>
      <c r="DO56" s="777"/>
      <c r="DP56" s="777"/>
      <c r="DQ56" s="777"/>
      <c r="DR56" s="777"/>
      <c r="DS56" s="777"/>
      <c r="DT56" s="777"/>
      <c r="DU56" s="777"/>
      <c r="DV56" s="777"/>
      <c r="DW56" s="777"/>
      <c r="DX56" s="777"/>
      <c r="DY56" s="777"/>
      <c r="DZ56" s="777"/>
      <c r="EA56" s="777"/>
      <c r="EB56" s="777"/>
      <c r="EC56" s="777"/>
      <c r="ED56" s="777"/>
      <c r="EE56" s="777"/>
      <c r="EF56" s="777"/>
      <c r="EG56" s="777"/>
      <c r="EH56" s="777"/>
      <c r="EI56" s="777"/>
    </row>
    <row r="57" spans="1:139" ht="20" customHeight="1" x14ac:dyDescent="0.2">
      <c r="A57" s="22"/>
      <c r="B57" s="768"/>
      <c r="C57" s="49" t="str">
        <f>Weighting!C53</f>
        <v>QA 2.1</v>
      </c>
      <c r="D57" s="767" t="str">
        <f>Weighting!D53</f>
        <v>THERMAL BRIDGING ADJUSTMENT*</v>
      </c>
      <c r="E57" s="767"/>
      <c r="F57" s="766"/>
      <c r="G57" s="50"/>
      <c r="H57" s="22"/>
      <c r="I57" s="22"/>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6"/>
      <c r="AL57" s="766"/>
      <c r="AM57" s="766"/>
      <c r="AN57" s="766"/>
      <c r="AO57" s="766"/>
      <c r="AP57" s="766"/>
      <c r="AQ57" s="766"/>
      <c r="AR57" s="766"/>
      <c r="AS57" s="766"/>
      <c r="AT57" s="766"/>
      <c r="AU57" s="766"/>
      <c r="AV57" s="766"/>
      <c r="AW57" s="766"/>
      <c r="AX57" s="766"/>
      <c r="AY57" s="766"/>
      <c r="AZ57" s="766"/>
      <c r="BA57" s="766"/>
      <c r="BB57" s="766"/>
      <c r="BC57" s="766"/>
      <c r="BD57" s="766"/>
      <c r="BE57" s="766"/>
      <c r="BF57" s="766"/>
      <c r="BG57" s="766"/>
      <c r="BH57" s="766"/>
      <c r="BI57" s="766"/>
      <c r="BJ57" s="766"/>
      <c r="BK57" s="766"/>
      <c r="BL57" s="766"/>
      <c r="BM57" s="766"/>
      <c r="BN57" s="766"/>
      <c r="BO57" s="766"/>
      <c r="BP57" s="766"/>
      <c r="BQ57" s="766"/>
      <c r="BR57" s="766"/>
      <c r="BS57" s="766"/>
      <c r="BT57" s="766"/>
      <c r="BU57" s="766"/>
      <c r="BV57" s="766"/>
      <c r="BW57" s="766"/>
      <c r="BX57" s="766"/>
      <c r="BY57" s="766"/>
      <c r="BZ57" s="766"/>
      <c r="CA57" s="766"/>
      <c r="CB57" s="766"/>
      <c r="CC57" s="766"/>
      <c r="CD57" s="766"/>
      <c r="CE57" s="766"/>
      <c r="CF57" s="766"/>
      <c r="CG57" s="766"/>
      <c r="CH57" s="766"/>
      <c r="CI57" s="766"/>
      <c r="CJ57" s="766"/>
      <c r="CK57" s="766"/>
      <c r="CL57" s="766"/>
      <c r="CM57" s="766"/>
      <c r="CN57" s="766"/>
      <c r="CO57" s="766"/>
      <c r="CP57" s="766"/>
      <c r="CQ57" s="766"/>
      <c r="CR57" s="766"/>
      <c r="CS57" s="766"/>
      <c r="CT57" s="766"/>
      <c r="CU57" s="766"/>
      <c r="CV57" s="766"/>
      <c r="CW57" s="766"/>
      <c r="CX57" s="766"/>
      <c r="CY57" s="766"/>
      <c r="CZ57" s="766"/>
      <c r="DA57" s="766"/>
      <c r="DB57" s="766"/>
      <c r="DC57" s="766"/>
      <c r="DD57" s="766"/>
      <c r="DE57" s="766"/>
      <c r="DF57" s="766"/>
      <c r="DG57" s="766"/>
      <c r="DH57" s="777"/>
      <c r="DI57" s="777"/>
      <c r="DJ57" s="777"/>
      <c r="DK57" s="777"/>
      <c r="DL57" s="777"/>
      <c r="DM57" s="777"/>
      <c r="DN57" s="777"/>
      <c r="DO57" s="777"/>
      <c r="DP57" s="777"/>
      <c r="DQ57" s="777"/>
      <c r="DR57" s="777"/>
      <c r="DS57" s="777"/>
      <c r="DT57" s="777"/>
      <c r="DU57" s="777"/>
      <c r="DV57" s="777"/>
      <c r="DW57" s="777"/>
      <c r="DX57" s="777"/>
      <c r="DY57" s="777"/>
      <c r="DZ57" s="777"/>
      <c r="EA57" s="777"/>
      <c r="EB57" s="777"/>
      <c r="EC57" s="777"/>
      <c r="ED57" s="777"/>
      <c r="EE57" s="777"/>
      <c r="EF57" s="777"/>
      <c r="EG57" s="777"/>
      <c r="EH57" s="777"/>
      <c r="EI57" s="777"/>
    </row>
    <row r="58" spans="1:139" ht="20" customHeight="1" x14ac:dyDescent="0.2">
      <c r="A58" s="22"/>
      <c r="B58" s="768"/>
      <c r="C58" s="49" t="str">
        <f>Weighting!C54</f>
        <v>QA 2.2</v>
      </c>
      <c r="D58" s="767" t="str">
        <f>Weighting!D54</f>
        <v>PHOTOGRAPHIC RECORD</v>
      </c>
      <c r="E58" s="767"/>
      <c r="F58" s="766"/>
      <c r="G58" s="50"/>
      <c r="H58" s="22"/>
      <c r="I58" s="22"/>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M58" s="766"/>
      <c r="AN58" s="766"/>
      <c r="AO58" s="766"/>
      <c r="AP58" s="766"/>
      <c r="AQ58" s="766"/>
      <c r="AR58" s="766"/>
      <c r="AS58" s="766"/>
      <c r="AT58" s="766"/>
      <c r="AU58" s="766"/>
      <c r="AV58" s="766"/>
      <c r="AW58" s="766"/>
      <c r="AX58" s="766"/>
      <c r="AY58" s="766"/>
      <c r="AZ58" s="766"/>
      <c r="BA58" s="766"/>
      <c r="BB58" s="766"/>
      <c r="BC58" s="766"/>
      <c r="BD58" s="766"/>
      <c r="BE58" s="766"/>
      <c r="BF58" s="766"/>
      <c r="BG58" s="766"/>
      <c r="BH58" s="766"/>
      <c r="BI58" s="766"/>
      <c r="BJ58" s="766"/>
      <c r="BK58" s="766"/>
      <c r="BL58" s="766"/>
      <c r="BM58" s="766"/>
      <c r="BN58" s="766"/>
      <c r="BO58" s="766"/>
      <c r="BP58" s="766"/>
      <c r="BQ58" s="766"/>
      <c r="BR58" s="766"/>
      <c r="BS58" s="766"/>
      <c r="BT58" s="766"/>
      <c r="BU58" s="766"/>
      <c r="BV58" s="766"/>
      <c r="BW58" s="766"/>
      <c r="BX58" s="766"/>
      <c r="BY58" s="766"/>
      <c r="BZ58" s="766"/>
      <c r="CA58" s="766"/>
      <c r="CB58" s="766"/>
      <c r="CC58" s="766"/>
      <c r="CD58" s="766"/>
      <c r="CE58" s="766"/>
      <c r="CF58" s="766"/>
      <c r="CG58" s="766"/>
      <c r="CH58" s="766"/>
      <c r="CI58" s="766"/>
      <c r="CJ58" s="766"/>
      <c r="CK58" s="766"/>
      <c r="CL58" s="766"/>
      <c r="CM58" s="766"/>
      <c r="CN58" s="766"/>
      <c r="CO58" s="766"/>
      <c r="CP58" s="766"/>
      <c r="CQ58" s="766"/>
      <c r="CR58" s="766"/>
      <c r="CS58" s="766"/>
      <c r="CT58" s="766"/>
      <c r="CU58" s="766"/>
      <c r="CV58" s="766"/>
      <c r="CW58" s="766"/>
      <c r="CX58" s="766"/>
      <c r="CY58" s="766"/>
      <c r="CZ58" s="766"/>
      <c r="DA58" s="766"/>
      <c r="DB58" s="766"/>
      <c r="DC58" s="766"/>
      <c r="DD58" s="766"/>
      <c r="DE58" s="766"/>
      <c r="DF58" s="766"/>
      <c r="DG58" s="766"/>
      <c r="DH58" s="777"/>
      <c r="DI58" s="777"/>
      <c r="DJ58" s="777"/>
      <c r="DK58" s="777"/>
      <c r="DL58" s="777"/>
      <c r="DM58" s="777"/>
      <c r="DN58" s="777"/>
      <c r="DO58" s="777"/>
      <c r="DP58" s="777"/>
      <c r="DQ58" s="777"/>
      <c r="DR58" s="777"/>
      <c r="DS58" s="777"/>
      <c r="DT58" s="777"/>
      <c r="DU58" s="777"/>
      <c r="DV58" s="777"/>
      <c r="DW58" s="777"/>
      <c r="DX58" s="777"/>
      <c r="DY58" s="777"/>
      <c r="DZ58" s="777"/>
      <c r="EA58" s="777"/>
      <c r="EB58" s="777"/>
      <c r="EC58" s="777"/>
      <c r="ED58" s="777"/>
      <c r="EE58" s="777"/>
      <c r="EF58" s="777"/>
      <c r="EG58" s="777"/>
      <c r="EH58" s="777"/>
      <c r="EI58" s="777"/>
    </row>
    <row r="59" spans="1:139" ht="20" customHeight="1" x14ac:dyDescent="0.2">
      <c r="A59" s="22"/>
      <c r="B59" s="768"/>
      <c r="C59" s="49" t="str">
        <f>Weighting!C55</f>
        <v>QA 2.3</v>
      </c>
      <c r="D59" s="767" t="str">
        <f>Weighting!D55</f>
        <v>THERMOGRAPHIC IMAGING</v>
      </c>
      <c r="E59" s="767"/>
      <c r="F59" s="766"/>
      <c r="G59" s="50"/>
      <c r="H59" s="22"/>
      <c r="I59" s="22"/>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6"/>
      <c r="AL59" s="766"/>
      <c r="AM59" s="766"/>
      <c r="AN59" s="766"/>
      <c r="AO59" s="766"/>
      <c r="AP59" s="766"/>
      <c r="AQ59" s="766"/>
      <c r="AR59" s="766"/>
      <c r="AS59" s="766"/>
      <c r="AT59" s="766"/>
      <c r="AU59" s="766"/>
      <c r="AV59" s="766"/>
      <c r="AW59" s="766"/>
      <c r="AX59" s="766"/>
      <c r="AY59" s="766"/>
      <c r="AZ59" s="766"/>
      <c r="BA59" s="766"/>
      <c r="BB59" s="766"/>
      <c r="BC59" s="766"/>
      <c r="BD59" s="766"/>
      <c r="BE59" s="766"/>
      <c r="BF59" s="766"/>
      <c r="BG59" s="766"/>
      <c r="BH59" s="766"/>
      <c r="BI59" s="766"/>
      <c r="BJ59" s="766"/>
      <c r="BK59" s="766"/>
      <c r="BL59" s="766"/>
      <c r="BM59" s="766"/>
      <c r="BN59" s="766"/>
      <c r="BO59" s="766"/>
      <c r="BP59" s="766"/>
      <c r="BQ59" s="766"/>
      <c r="BR59" s="766"/>
      <c r="BS59" s="766"/>
      <c r="BT59" s="766"/>
      <c r="BU59" s="766"/>
      <c r="BV59" s="766"/>
      <c r="BW59" s="766"/>
      <c r="BX59" s="766"/>
      <c r="BY59" s="766"/>
      <c r="BZ59" s="766"/>
      <c r="CA59" s="766"/>
      <c r="CB59" s="766"/>
      <c r="CC59" s="766"/>
      <c r="CD59" s="766"/>
      <c r="CE59" s="766"/>
      <c r="CF59" s="766"/>
      <c r="CG59" s="766"/>
      <c r="CH59" s="766"/>
      <c r="CI59" s="766"/>
      <c r="CJ59" s="766"/>
      <c r="CK59" s="766"/>
      <c r="CL59" s="766"/>
      <c r="CM59" s="766"/>
      <c r="CN59" s="766"/>
      <c r="CO59" s="766"/>
      <c r="CP59" s="766"/>
      <c r="CQ59" s="766"/>
      <c r="CR59" s="766"/>
      <c r="CS59" s="766"/>
      <c r="CT59" s="766"/>
      <c r="CU59" s="766"/>
      <c r="CV59" s="766"/>
      <c r="CW59" s="766"/>
      <c r="CX59" s="766"/>
      <c r="CY59" s="766"/>
      <c r="CZ59" s="766"/>
      <c r="DA59" s="766"/>
      <c r="DB59" s="766"/>
      <c r="DC59" s="766"/>
      <c r="DD59" s="766"/>
      <c r="DE59" s="766"/>
      <c r="DF59" s="766"/>
      <c r="DG59" s="766"/>
      <c r="DH59" s="777"/>
      <c r="DI59" s="777"/>
      <c r="DJ59" s="777"/>
      <c r="DK59" s="777"/>
      <c r="DL59" s="777"/>
      <c r="DM59" s="777"/>
      <c r="DN59" s="777"/>
      <c r="DO59" s="777"/>
      <c r="DP59" s="777"/>
      <c r="DQ59" s="777"/>
      <c r="DR59" s="777"/>
      <c r="DS59" s="777"/>
      <c r="DT59" s="777"/>
      <c r="DU59" s="777"/>
      <c r="DV59" s="777"/>
      <c r="DW59" s="777"/>
      <c r="DX59" s="777"/>
      <c r="DY59" s="777"/>
      <c r="DZ59" s="777"/>
      <c r="EA59" s="777"/>
      <c r="EB59" s="777"/>
      <c r="EC59" s="777"/>
      <c r="ED59" s="777"/>
      <c r="EE59" s="777"/>
      <c r="EF59" s="777"/>
      <c r="EG59" s="777"/>
      <c r="EH59" s="777"/>
      <c r="EI59" s="777"/>
    </row>
    <row r="60" spans="1:139" ht="20" customHeight="1" x14ac:dyDescent="0.2">
      <c r="A60" s="22"/>
      <c r="B60" s="768"/>
      <c r="C60" s="49" t="str">
        <f>Weighting!C56</f>
        <v>QA 3.0</v>
      </c>
      <c r="D60" s="767" t="str">
        <f>Weighting!D56</f>
        <v>CONSTRUCTION TEAM SKILLS*</v>
      </c>
      <c r="E60" s="767"/>
      <c r="F60" s="766"/>
      <c r="G60" s="50"/>
      <c r="H60" s="22"/>
      <c r="I60" s="22"/>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6"/>
      <c r="AL60" s="766"/>
      <c r="AM60" s="766"/>
      <c r="AN60" s="766"/>
      <c r="AO60" s="766"/>
      <c r="AP60" s="766"/>
      <c r="AQ60" s="766"/>
      <c r="AR60" s="766"/>
      <c r="AS60" s="766"/>
      <c r="AT60" s="766"/>
      <c r="AU60" s="766"/>
      <c r="AV60" s="766"/>
      <c r="AW60" s="766"/>
      <c r="AX60" s="766"/>
      <c r="AY60" s="766"/>
      <c r="AZ60" s="766"/>
      <c r="BA60" s="766"/>
      <c r="BB60" s="766"/>
      <c r="BC60" s="766"/>
      <c r="BD60" s="766"/>
      <c r="BE60" s="766"/>
      <c r="BF60" s="766"/>
      <c r="BG60" s="766"/>
      <c r="BH60" s="766"/>
      <c r="BI60" s="766"/>
      <c r="BJ60" s="766"/>
      <c r="BK60" s="766"/>
      <c r="BL60" s="766"/>
      <c r="BM60" s="766"/>
      <c r="BN60" s="766"/>
      <c r="BO60" s="766"/>
      <c r="BP60" s="766"/>
      <c r="BQ60" s="766"/>
      <c r="BR60" s="766"/>
      <c r="BS60" s="766"/>
      <c r="BT60" s="766"/>
      <c r="BU60" s="766"/>
      <c r="BV60" s="766"/>
      <c r="BW60" s="766"/>
      <c r="BX60" s="766"/>
      <c r="BY60" s="766"/>
      <c r="BZ60" s="766"/>
      <c r="CA60" s="766"/>
      <c r="CB60" s="766"/>
      <c r="CC60" s="766"/>
      <c r="CD60" s="766"/>
      <c r="CE60" s="766"/>
      <c r="CF60" s="766"/>
      <c r="CG60" s="766"/>
      <c r="CH60" s="766"/>
      <c r="CI60" s="766"/>
      <c r="CJ60" s="766"/>
      <c r="CK60" s="766"/>
      <c r="CL60" s="766"/>
      <c r="CM60" s="766"/>
      <c r="CN60" s="766"/>
      <c r="CO60" s="766"/>
      <c r="CP60" s="766"/>
      <c r="CQ60" s="766"/>
      <c r="CR60" s="766"/>
      <c r="CS60" s="766"/>
      <c r="CT60" s="766"/>
      <c r="CU60" s="766"/>
      <c r="CV60" s="766"/>
      <c r="CW60" s="766"/>
      <c r="CX60" s="766"/>
      <c r="CY60" s="766"/>
      <c r="CZ60" s="766"/>
      <c r="DA60" s="766"/>
      <c r="DB60" s="766"/>
      <c r="DC60" s="766"/>
      <c r="DD60" s="766"/>
      <c r="DE60" s="766"/>
      <c r="DF60" s="766"/>
      <c r="DG60" s="766"/>
      <c r="DH60" s="777"/>
      <c r="DI60" s="777"/>
      <c r="DJ60" s="777"/>
      <c r="DK60" s="777"/>
      <c r="DL60" s="777"/>
      <c r="DM60" s="777"/>
      <c r="DN60" s="777"/>
      <c r="DO60" s="777"/>
      <c r="DP60" s="777"/>
      <c r="DQ60" s="777"/>
      <c r="DR60" s="777"/>
      <c r="DS60" s="777"/>
      <c r="DT60" s="777"/>
      <c r="DU60" s="777"/>
      <c r="DV60" s="777"/>
      <c r="DW60" s="777"/>
      <c r="DX60" s="777"/>
      <c r="DY60" s="777"/>
      <c r="DZ60" s="777"/>
      <c r="EA60" s="777"/>
      <c r="EB60" s="777"/>
      <c r="EC60" s="777"/>
      <c r="ED60" s="777"/>
      <c r="EE60" s="777"/>
      <c r="EF60" s="777"/>
      <c r="EG60" s="777"/>
      <c r="EH60" s="777"/>
      <c r="EI60" s="777"/>
    </row>
    <row r="61" spans="1:139" ht="20" hidden="1" customHeight="1" x14ac:dyDescent="0.2">
      <c r="A61" s="22"/>
      <c r="B61" s="768"/>
      <c r="C61" s="49" t="str">
        <f>Weighting!C57</f>
        <v>QA 4.0</v>
      </c>
      <c r="D61" s="767">
        <f>Weighting!D57</f>
        <v>0</v>
      </c>
      <c r="E61" s="767"/>
      <c r="F61" s="766"/>
      <c r="G61" s="50"/>
      <c r="H61" s="22"/>
      <c r="I61" s="22"/>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6"/>
      <c r="AL61" s="766"/>
      <c r="AM61" s="766"/>
      <c r="AN61" s="766"/>
      <c r="AO61" s="766"/>
      <c r="AP61" s="766"/>
      <c r="AQ61" s="766"/>
      <c r="AR61" s="766"/>
      <c r="AS61" s="766"/>
      <c r="AT61" s="766"/>
      <c r="AU61" s="766"/>
      <c r="AV61" s="766"/>
      <c r="AW61" s="766"/>
      <c r="AX61" s="766"/>
      <c r="AY61" s="766"/>
      <c r="AZ61" s="766"/>
      <c r="BA61" s="766"/>
      <c r="BB61" s="766"/>
      <c r="BC61" s="766"/>
      <c r="BD61" s="766"/>
      <c r="BE61" s="766"/>
      <c r="BF61" s="766"/>
      <c r="BG61" s="766"/>
      <c r="BH61" s="766"/>
      <c r="BI61" s="766"/>
      <c r="BJ61" s="766"/>
      <c r="BK61" s="766"/>
      <c r="BL61" s="766"/>
      <c r="BM61" s="766"/>
      <c r="BN61" s="766"/>
      <c r="BO61" s="766"/>
      <c r="BP61" s="766"/>
      <c r="BQ61" s="766"/>
      <c r="BR61" s="766"/>
      <c r="BS61" s="766"/>
      <c r="BT61" s="766"/>
      <c r="BU61" s="766"/>
      <c r="BV61" s="766"/>
      <c r="BW61" s="766"/>
      <c r="BX61" s="766"/>
      <c r="BY61" s="766"/>
      <c r="BZ61" s="766"/>
      <c r="CA61" s="766"/>
      <c r="CB61" s="766"/>
      <c r="CC61" s="766"/>
      <c r="CD61" s="766"/>
      <c r="CE61" s="766"/>
      <c r="CF61" s="766"/>
      <c r="CG61" s="766"/>
      <c r="CH61" s="766"/>
      <c r="CI61" s="766"/>
      <c r="CJ61" s="766"/>
      <c r="CK61" s="766"/>
      <c r="CL61" s="766"/>
      <c r="CM61" s="766"/>
      <c r="CN61" s="766"/>
      <c r="CO61" s="766"/>
      <c r="CP61" s="766"/>
      <c r="CQ61" s="766"/>
      <c r="CR61" s="766"/>
      <c r="CS61" s="766"/>
      <c r="CT61" s="766"/>
      <c r="CU61" s="766"/>
      <c r="CV61" s="766"/>
      <c r="CW61" s="766"/>
      <c r="CX61" s="766"/>
      <c r="CY61" s="766"/>
      <c r="CZ61" s="766"/>
      <c r="DA61" s="766"/>
      <c r="DB61" s="766"/>
      <c r="DC61" s="766"/>
      <c r="DD61" s="766"/>
      <c r="DE61" s="766"/>
      <c r="DF61" s="766"/>
      <c r="DG61" s="766"/>
      <c r="DH61" s="777"/>
      <c r="DI61" s="777"/>
      <c r="DJ61" s="777"/>
      <c r="DK61" s="777"/>
      <c r="DL61" s="777"/>
      <c r="DM61" s="777"/>
      <c r="DN61" s="777"/>
      <c r="DO61" s="777"/>
      <c r="DP61" s="777"/>
      <c r="DQ61" s="777"/>
      <c r="DR61" s="777"/>
      <c r="DS61" s="777"/>
      <c r="DT61" s="777"/>
      <c r="DU61" s="777"/>
      <c r="DV61" s="777"/>
      <c r="DW61" s="777"/>
      <c r="DX61" s="777"/>
      <c r="DY61" s="777"/>
      <c r="DZ61" s="777"/>
      <c r="EA61" s="777"/>
      <c r="EB61" s="777"/>
      <c r="EC61" s="777"/>
      <c r="ED61" s="777"/>
      <c r="EE61" s="777"/>
      <c r="EF61" s="777"/>
      <c r="EG61" s="777"/>
      <c r="EH61" s="777"/>
      <c r="EI61" s="777"/>
    </row>
    <row r="62" spans="1:139" ht="20" customHeight="1" x14ac:dyDescent="0.2">
      <c r="A62" s="22"/>
      <c r="B62" s="768"/>
      <c r="C62" s="49" t="str">
        <f>Weighting!C58</f>
        <v>QA 4.1</v>
      </c>
      <c r="D62" s="767" t="str">
        <f>Weighting!D58</f>
        <v>DESIGN TEAM SKILLS*</v>
      </c>
      <c r="E62" s="767"/>
      <c r="F62" s="766"/>
      <c r="G62" s="50"/>
      <c r="H62" s="22"/>
      <c r="I62" s="22"/>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c r="AP62" s="766"/>
      <c r="AQ62" s="766"/>
      <c r="AR62" s="766"/>
      <c r="AS62" s="766"/>
      <c r="AT62" s="766"/>
      <c r="AU62" s="766"/>
      <c r="AV62" s="766"/>
      <c r="AW62" s="766"/>
      <c r="AX62" s="766"/>
      <c r="AY62" s="766"/>
      <c r="AZ62" s="766"/>
      <c r="BA62" s="766"/>
      <c r="BB62" s="766"/>
      <c r="BC62" s="766"/>
      <c r="BD62" s="766"/>
      <c r="BE62" s="766"/>
      <c r="BF62" s="766"/>
      <c r="BG62" s="766"/>
      <c r="BH62" s="766"/>
      <c r="BI62" s="766"/>
      <c r="BJ62" s="766"/>
      <c r="BK62" s="766"/>
      <c r="BL62" s="766"/>
      <c r="BM62" s="766"/>
      <c r="BN62" s="766"/>
      <c r="BO62" s="766"/>
      <c r="BP62" s="766"/>
      <c r="BQ62" s="766"/>
      <c r="BR62" s="766"/>
      <c r="BS62" s="766"/>
      <c r="BT62" s="766"/>
      <c r="BU62" s="766"/>
      <c r="BV62" s="766"/>
      <c r="BW62" s="766"/>
      <c r="BX62" s="766"/>
      <c r="BY62" s="766"/>
      <c r="BZ62" s="766"/>
      <c r="CA62" s="766"/>
      <c r="CB62" s="766"/>
      <c r="CC62" s="766"/>
      <c r="CD62" s="766"/>
      <c r="CE62" s="766"/>
      <c r="CF62" s="766"/>
      <c r="CG62" s="766"/>
      <c r="CH62" s="766"/>
      <c r="CI62" s="766"/>
      <c r="CJ62" s="766"/>
      <c r="CK62" s="766"/>
      <c r="CL62" s="766"/>
      <c r="CM62" s="766"/>
      <c r="CN62" s="766"/>
      <c r="CO62" s="766"/>
      <c r="CP62" s="766"/>
      <c r="CQ62" s="766"/>
      <c r="CR62" s="766"/>
      <c r="CS62" s="766"/>
      <c r="CT62" s="766"/>
      <c r="CU62" s="766"/>
      <c r="CV62" s="766"/>
      <c r="CW62" s="766"/>
      <c r="CX62" s="766"/>
      <c r="CY62" s="766"/>
      <c r="CZ62" s="766"/>
      <c r="DA62" s="766"/>
      <c r="DB62" s="766"/>
      <c r="DC62" s="766"/>
      <c r="DD62" s="766"/>
      <c r="DE62" s="766"/>
      <c r="DF62" s="766"/>
      <c r="DG62" s="766"/>
      <c r="DH62" s="777"/>
      <c r="DI62" s="777"/>
      <c r="DJ62" s="777"/>
      <c r="DK62" s="777"/>
      <c r="DL62" s="777"/>
      <c r="DM62" s="777"/>
      <c r="DN62" s="777"/>
      <c r="DO62" s="777"/>
      <c r="DP62" s="777"/>
      <c r="DQ62" s="777"/>
      <c r="DR62" s="777"/>
      <c r="DS62" s="777"/>
      <c r="DT62" s="777"/>
      <c r="DU62" s="777"/>
      <c r="DV62" s="777"/>
      <c r="DW62" s="777"/>
      <c r="DX62" s="777"/>
      <c r="DY62" s="777"/>
      <c r="DZ62" s="777"/>
      <c r="EA62" s="777"/>
      <c r="EB62" s="777"/>
      <c r="EC62" s="777"/>
      <c r="ED62" s="777"/>
      <c r="EE62" s="777"/>
      <c r="EF62" s="777"/>
      <c r="EG62" s="777"/>
      <c r="EH62" s="777"/>
      <c r="EI62" s="777"/>
    </row>
    <row r="63" spans="1:139" ht="20" customHeight="1" x14ac:dyDescent="0.2">
      <c r="A63" s="22"/>
      <c r="B63" s="768"/>
      <c r="C63" s="49" t="str">
        <f>Weighting!C59</f>
        <v>QA 4.2</v>
      </c>
      <c r="D63" s="767" t="str">
        <f>Weighting!D59</f>
        <v>DESIGN TEAM PLANNING</v>
      </c>
      <c r="E63" s="767"/>
      <c r="F63" s="766"/>
      <c r="G63" s="50"/>
      <c r="H63" s="22"/>
      <c r="I63" s="22"/>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6"/>
      <c r="AY63" s="766"/>
      <c r="AZ63" s="766"/>
      <c r="BA63" s="766"/>
      <c r="BB63" s="766"/>
      <c r="BC63" s="766"/>
      <c r="BD63" s="766"/>
      <c r="BE63" s="766"/>
      <c r="BF63" s="766"/>
      <c r="BG63" s="766"/>
      <c r="BH63" s="766"/>
      <c r="BI63" s="766"/>
      <c r="BJ63" s="766"/>
      <c r="BK63" s="766"/>
      <c r="BL63" s="766"/>
      <c r="BM63" s="766"/>
      <c r="BN63" s="766"/>
      <c r="BO63" s="766"/>
      <c r="BP63" s="766"/>
      <c r="BQ63" s="766"/>
      <c r="BR63" s="766"/>
      <c r="BS63" s="766"/>
      <c r="BT63" s="766"/>
      <c r="BU63" s="766"/>
      <c r="BV63" s="766"/>
      <c r="BW63" s="766"/>
      <c r="BX63" s="766"/>
      <c r="BY63" s="766"/>
      <c r="BZ63" s="766"/>
      <c r="CA63" s="766"/>
      <c r="CB63" s="766"/>
      <c r="CC63" s="766"/>
      <c r="CD63" s="766"/>
      <c r="CE63" s="766"/>
      <c r="CF63" s="766"/>
      <c r="CG63" s="766"/>
      <c r="CH63" s="766"/>
      <c r="CI63" s="766"/>
      <c r="CJ63" s="766"/>
      <c r="CK63" s="766"/>
      <c r="CL63" s="766"/>
      <c r="CM63" s="766"/>
      <c r="CN63" s="766"/>
      <c r="CO63" s="766"/>
      <c r="CP63" s="766"/>
      <c r="CQ63" s="766"/>
      <c r="CR63" s="766"/>
      <c r="CS63" s="766"/>
      <c r="CT63" s="766"/>
      <c r="CU63" s="766"/>
      <c r="CV63" s="766"/>
      <c r="CW63" s="766"/>
      <c r="CX63" s="766"/>
      <c r="CY63" s="766"/>
      <c r="CZ63" s="766"/>
      <c r="DA63" s="766"/>
      <c r="DB63" s="766"/>
      <c r="DC63" s="766"/>
      <c r="DD63" s="766"/>
      <c r="DE63" s="766"/>
      <c r="DF63" s="766"/>
      <c r="DG63" s="766"/>
      <c r="DH63" s="777"/>
      <c r="DI63" s="777"/>
      <c r="DJ63" s="777"/>
      <c r="DK63" s="777"/>
      <c r="DL63" s="777"/>
      <c r="DM63" s="777"/>
      <c r="DN63" s="777"/>
      <c r="DO63" s="777"/>
      <c r="DP63" s="777"/>
      <c r="DQ63" s="777"/>
      <c r="DR63" s="777"/>
      <c r="DS63" s="777"/>
      <c r="DT63" s="777"/>
      <c r="DU63" s="777"/>
      <c r="DV63" s="777"/>
      <c r="DW63" s="777"/>
      <c r="DX63" s="777"/>
      <c r="DY63" s="777"/>
      <c r="DZ63" s="777"/>
      <c r="EA63" s="777"/>
      <c r="EB63" s="777"/>
      <c r="EC63" s="777"/>
      <c r="ED63" s="777"/>
      <c r="EE63" s="777"/>
      <c r="EF63" s="777"/>
      <c r="EG63" s="777"/>
      <c r="EH63" s="777"/>
      <c r="EI63" s="777"/>
    </row>
    <row r="64" spans="1:139" ht="20" customHeight="1" x14ac:dyDescent="0.2">
      <c r="A64" s="22"/>
      <c r="B64" s="768"/>
      <c r="C64" s="49" t="str">
        <f>Weighting!C60</f>
        <v>QA 5.0</v>
      </c>
      <c r="D64" s="767" t="str">
        <f>Weighting!D60</f>
        <v>COMMISSIONING OF SERVICES</v>
      </c>
      <c r="E64" s="767"/>
      <c r="F64" s="766"/>
      <c r="G64" s="50"/>
      <c r="H64" s="22"/>
      <c r="I64" s="22"/>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6"/>
      <c r="AY64" s="766"/>
      <c r="AZ64" s="766"/>
      <c r="BA64" s="766"/>
      <c r="BB64" s="766"/>
      <c r="BC64" s="766"/>
      <c r="BD64" s="766"/>
      <c r="BE64" s="766"/>
      <c r="BF64" s="766"/>
      <c r="BG64" s="766"/>
      <c r="BH64" s="766"/>
      <c r="BI64" s="766"/>
      <c r="BJ64" s="766"/>
      <c r="BK64" s="766"/>
      <c r="BL64" s="766"/>
      <c r="BM64" s="766"/>
      <c r="BN64" s="766"/>
      <c r="BO64" s="766"/>
      <c r="BP64" s="766"/>
      <c r="BQ64" s="766"/>
      <c r="BR64" s="766"/>
      <c r="BS64" s="766"/>
      <c r="BT64" s="766"/>
      <c r="BU64" s="766"/>
      <c r="BV64" s="766"/>
      <c r="BW64" s="766"/>
      <c r="BX64" s="766"/>
      <c r="BY64" s="766"/>
      <c r="BZ64" s="766"/>
      <c r="CA64" s="766"/>
      <c r="CB64" s="766"/>
      <c r="CC64" s="766"/>
      <c r="CD64" s="766"/>
      <c r="CE64" s="766"/>
      <c r="CF64" s="766"/>
      <c r="CG64" s="766"/>
      <c r="CH64" s="766"/>
      <c r="CI64" s="766"/>
      <c r="CJ64" s="766"/>
      <c r="CK64" s="766"/>
      <c r="CL64" s="766"/>
      <c r="CM64" s="766"/>
      <c r="CN64" s="766"/>
      <c r="CO64" s="766"/>
      <c r="CP64" s="766"/>
      <c r="CQ64" s="766"/>
      <c r="CR64" s="766"/>
      <c r="CS64" s="766"/>
      <c r="CT64" s="766"/>
      <c r="CU64" s="766"/>
      <c r="CV64" s="766"/>
      <c r="CW64" s="766"/>
      <c r="CX64" s="766"/>
      <c r="CY64" s="766"/>
      <c r="CZ64" s="766"/>
      <c r="DA64" s="766"/>
      <c r="DB64" s="766"/>
      <c r="DC64" s="766"/>
      <c r="DD64" s="766"/>
      <c r="DE64" s="766"/>
      <c r="DF64" s="766"/>
      <c r="DG64" s="766"/>
      <c r="DH64" s="777"/>
      <c r="DI64" s="777"/>
      <c r="DJ64" s="777"/>
      <c r="DK64" s="777"/>
      <c r="DL64" s="777"/>
      <c r="DM64" s="777"/>
      <c r="DN64" s="777"/>
      <c r="DO64" s="777"/>
      <c r="DP64" s="777"/>
      <c r="DQ64" s="777"/>
      <c r="DR64" s="777"/>
      <c r="DS64" s="777"/>
      <c r="DT64" s="777"/>
      <c r="DU64" s="777"/>
      <c r="DV64" s="777"/>
      <c r="DW64" s="777"/>
      <c r="DX64" s="777"/>
      <c r="DY64" s="777"/>
      <c r="DZ64" s="777"/>
      <c r="EA64" s="777"/>
      <c r="EB64" s="777"/>
      <c r="EC64" s="777"/>
      <c r="ED64" s="777"/>
      <c r="EE64" s="777"/>
      <c r="EF64" s="777"/>
      <c r="EG64" s="777"/>
      <c r="EH64" s="777"/>
      <c r="EI64" s="777"/>
    </row>
    <row r="65" spans="1:139" ht="20" customHeight="1" x14ac:dyDescent="0.2">
      <c r="A65" s="22"/>
      <c r="B65" s="53"/>
      <c r="C65" s="49" t="str">
        <f>Weighting!C61</f>
        <v>QA 6.0</v>
      </c>
      <c r="D65" s="767" t="str">
        <f>Weighting!D61</f>
        <v>CONSUMER INFORMATION AND AFTERCARE</v>
      </c>
      <c r="E65" s="767"/>
      <c r="F65" s="766"/>
      <c r="G65" s="50"/>
      <c r="H65" s="22"/>
      <c r="I65" s="22"/>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c r="BA65" s="766"/>
      <c r="BB65" s="766"/>
      <c r="BC65" s="766"/>
      <c r="BD65" s="766"/>
      <c r="BE65" s="766"/>
      <c r="BF65" s="766"/>
      <c r="BG65" s="766"/>
      <c r="BH65" s="766"/>
      <c r="BI65" s="766"/>
      <c r="BJ65" s="766"/>
      <c r="BK65" s="766"/>
      <c r="BL65" s="766"/>
      <c r="BM65" s="766"/>
      <c r="BN65" s="766"/>
      <c r="BO65" s="766"/>
      <c r="BP65" s="766"/>
      <c r="BQ65" s="766"/>
      <c r="BR65" s="766"/>
      <c r="BS65" s="766"/>
      <c r="BT65" s="766"/>
      <c r="BU65" s="766"/>
      <c r="BV65" s="766"/>
      <c r="BW65" s="766"/>
      <c r="BX65" s="766"/>
      <c r="BY65" s="766"/>
      <c r="BZ65" s="766"/>
      <c r="CA65" s="766"/>
      <c r="CB65" s="766"/>
      <c r="CC65" s="766"/>
      <c r="CD65" s="766"/>
      <c r="CE65" s="766"/>
      <c r="CF65" s="766"/>
      <c r="CG65" s="766"/>
      <c r="CH65" s="766"/>
      <c r="CI65" s="766"/>
      <c r="CJ65" s="766"/>
      <c r="CK65" s="766"/>
      <c r="CL65" s="766"/>
      <c r="CM65" s="766"/>
      <c r="CN65" s="766"/>
      <c r="CO65" s="766"/>
      <c r="CP65" s="766"/>
      <c r="CQ65" s="766"/>
      <c r="CR65" s="766"/>
      <c r="CS65" s="766"/>
      <c r="CT65" s="766"/>
      <c r="CU65" s="766"/>
      <c r="CV65" s="766"/>
      <c r="CW65" s="766"/>
      <c r="CX65" s="766"/>
      <c r="CY65" s="766"/>
      <c r="CZ65" s="766"/>
      <c r="DA65" s="766"/>
      <c r="DB65" s="766"/>
      <c r="DC65" s="766"/>
      <c r="DD65" s="766"/>
      <c r="DE65" s="766"/>
      <c r="DF65" s="766"/>
      <c r="DG65" s="766"/>
      <c r="DH65" s="777"/>
      <c r="DI65" s="777"/>
      <c r="DJ65" s="777"/>
      <c r="DK65" s="777"/>
      <c r="DL65" s="777"/>
      <c r="DM65" s="777"/>
      <c r="DN65" s="777"/>
      <c r="DO65" s="777"/>
      <c r="DP65" s="777"/>
      <c r="DQ65" s="777"/>
      <c r="DR65" s="777"/>
      <c r="DS65" s="777"/>
      <c r="DT65" s="777"/>
      <c r="DU65" s="777"/>
      <c r="DV65" s="777"/>
      <c r="DW65" s="777"/>
      <c r="DX65" s="777"/>
      <c r="DY65" s="777"/>
      <c r="DZ65" s="777"/>
      <c r="EA65" s="777"/>
      <c r="EB65" s="777"/>
      <c r="EC65" s="777"/>
      <c r="ED65" s="777"/>
      <c r="EE65" s="777"/>
      <c r="EF65" s="777"/>
      <c r="EG65" s="777"/>
      <c r="EH65" s="777"/>
      <c r="EI65" s="777"/>
    </row>
    <row r="66" spans="1:139" ht="9.75" hidden="1" customHeight="1" x14ac:dyDescent="0.25">
      <c r="A66" s="22"/>
      <c r="B66" s="54"/>
      <c r="C66" s="106"/>
      <c r="D66" s="104"/>
      <c r="E66" s="104"/>
      <c r="F66" s="105"/>
      <c r="G66" s="105"/>
      <c r="H66" s="22"/>
      <c r="I66" s="22"/>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row>
    <row r="67" spans="1:139" ht="20" hidden="1" customHeight="1" x14ac:dyDescent="0.2">
      <c r="A67" s="22"/>
      <c r="B67" s="771" t="s">
        <v>43</v>
      </c>
      <c r="C67" s="49" t="str">
        <f>Weighting!C64</f>
        <v>SL 1.0</v>
      </c>
      <c r="D67" s="767" t="str">
        <f>Weighting!D64</f>
        <v>OPTIONS FOR TRANSPORTATION</v>
      </c>
      <c r="E67" s="767"/>
      <c r="F67" s="766">
        <f>(Location!F97)/10</f>
        <v>0</v>
      </c>
      <c r="G67" s="50"/>
      <c r="H67" s="22"/>
      <c r="I67" s="22"/>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row>
    <row r="68" spans="1:139" ht="20" hidden="1" customHeight="1" x14ac:dyDescent="0.2">
      <c r="A68" s="22"/>
      <c r="B68" s="771"/>
      <c r="C68" s="49" t="str">
        <f>Weighting!C65</f>
        <v>SL 1.1</v>
      </c>
      <c r="D68" s="767" t="str">
        <f>Weighting!D65</f>
        <v>ACCESSIBILITY TO TRAIN STATION</v>
      </c>
      <c r="E68" s="767"/>
      <c r="F68" s="766"/>
      <c r="G68" s="50"/>
      <c r="H68" s="22"/>
      <c r="I68" s="22"/>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row>
    <row r="69" spans="1:139" ht="20" hidden="1" customHeight="1" x14ac:dyDescent="0.2">
      <c r="A69" s="22"/>
      <c r="B69" s="771"/>
      <c r="C69" s="49" t="str">
        <f>Weighting!C66</f>
        <v>SL 1.2</v>
      </c>
      <c r="D69" s="767" t="str">
        <f>Weighting!D66</f>
        <v>ACCESSIBILITY OF PUBLIC TRANSPORT STOPS</v>
      </c>
      <c r="E69" s="767"/>
      <c r="F69" s="766"/>
      <c r="G69" s="50"/>
      <c r="H69" s="22"/>
      <c r="I69" s="22"/>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row>
    <row r="70" spans="1:139" ht="20" hidden="1" customHeight="1" x14ac:dyDescent="0.2">
      <c r="A70" s="22"/>
      <c r="B70" s="771"/>
      <c r="C70" s="49" t="str">
        <f>Weighting!C67</f>
        <v>SL 1.3</v>
      </c>
      <c r="D70" s="767" t="str">
        <f>Weighting!D67</f>
        <v>AVAILABILITY OF LOW-EMISSION TRANSPORT OPTIONS</v>
      </c>
      <c r="E70" s="767"/>
      <c r="F70" s="766"/>
      <c r="G70" s="50"/>
      <c r="H70" s="22"/>
      <c r="I70" s="22"/>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row>
    <row r="71" spans="1:139" ht="20" hidden="1" customHeight="1" x14ac:dyDescent="0.2">
      <c r="A71" s="22"/>
      <c r="B71" s="771"/>
      <c r="C71" s="49" t="str">
        <f>Weighting!C68</f>
        <v>SL 1.4</v>
      </c>
      <c r="D71" s="767" t="str">
        <f>Weighting!D68</f>
        <v>AVAILABILITY OF WALKING AND BICYCLE PATHS</v>
      </c>
      <c r="E71" s="767"/>
      <c r="F71" s="766"/>
      <c r="G71" s="50"/>
      <c r="H71" s="22"/>
      <c r="I71" s="22"/>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row>
    <row r="72" spans="1:139" ht="20" hidden="1" customHeight="1" x14ac:dyDescent="0.2">
      <c r="A72" s="22"/>
      <c r="B72" s="771"/>
      <c r="C72" s="49" t="str">
        <f>Weighting!C69</f>
        <v>SL 2.0</v>
      </c>
      <c r="D72" s="767" t="str">
        <f>Weighting!D69</f>
        <v>ACCESS TO AMENITIES</v>
      </c>
      <c r="E72" s="767"/>
      <c r="F72" s="766"/>
      <c r="G72" s="50"/>
      <c r="H72" s="22"/>
      <c r="I72" s="22"/>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row>
    <row r="73" spans="1:139" ht="20" hidden="1" customHeight="1" x14ac:dyDescent="0.2">
      <c r="A73" s="22"/>
      <c r="B73" s="771"/>
      <c r="C73" s="49" t="str">
        <f>Weighting!C70</f>
        <v>SL 2.1</v>
      </c>
      <c r="D73" s="767" t="str">
        <f>Weighting!D70</f>
        <v>RESTAURANTS</v>
      </c>
      <c r="E73" s="767"/>
      <c r="F73" s="766"/>
      <c r="G73" s="50"/>
      <c r="H73" s="22"/>
      <c r="I73" s="22"/>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row>
    <row r="74" spans="1:139" ht="20" hidden="1" customHeight="1" x14ac:dyDescent="0.2">
      <c r="A74" s="22"/>
      <c r="B74" s="771"/>
      <c r="C74" s="49" t="str">
        <f>Weighting!C71</f>
        <v>SL 2.2</v>
      </c>
      <c r="D74" s="767" t="str">
        <f>Weighting!D71</f>
        <v>LOCAL SHOPS</v>
      </c>
      <c r="E74" s="767"/>
      <c r="F74" s="766"/>
      <c r="G74" s="50"/>
      <c r="H74" s="22"/>
      <c r="I74" s="22"/>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row>
    <row r="75" spans="1:139" ht="20" hidden="1" customHeight="1" x14ac:dyDescent="0.2">
      <c r="A75" s="22"/>
      <c r="B75" s="771"/>
      <c r="C75" s="49" t="str">
        <f>Weighting!C72</f>
        <v>SL 2.3</v>
      </c>
      <c r="D75" s="767" t="str">
        <f>Weighting!D72</f>
        <v xml:space="preserve">PARKS AND OPEN SPACES </v>
      </c>
      <c r="E75" s="767"/>
      <c r="F75" s="766"/>
      <c r="G75" s="50"/>
      <c r="H75" s="22"/>
      <c r="I75" s="22"/>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row>
    <row r="76" spans="1:139" ht="20" hidden="1" customHeight="1" x14ac:dyDescent="0.2">
      <c r="A76" s="22"/>
      <c r="B76" s="771"/>
      <c r="C76" s="49" t="str">
        <f>Weighting!C73</f>
        <v>SL 2.4</v>
      </c>
      <c r="D76" s="767" t="str">
        <f>Weighting!D73</f>
        <v>EDUCATION FACILITIES</v>
      </c>
      <c r="E76" s="767"/>
      <c r="F76" s="766"/>
      <c r="G76" s="50"/>
      <c r="H76" s="22"/>
      <c r="I76" s="22"/>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row>
    <row r="77" spans="1:139" ht="20" hidden="1" customHeight="1" x14ac:dyDescent="0.2">
      <c r="A77" s="22"/>
      <c r="B77" s="771"/>
      <c r="C77" s="49" t="str">
        <f>Weighting!C74</f>
        <v>SL 2.5</v>
      </c>
      <c r="D77" s="767" t="str">
        <f>Weighting!D74</f>
        <v>PUBLIC ADMINISTRATION FACILITIES</v>
      </c>
      <c r="E77" s="767"/>
      <c r="F77" s="766"/>
      <c r="G77" s="50"/>
      <c r="H77" s="22"/>
      <c r="I77" s="22"/>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row>
    <row r="78" spans="1:139" ht="20" hidden="1" customHeight="1" x14ac:dyDescent="0.2">
      <c r="A78" s="22"/>
      <c r="B78" s="771"/>
      <c r="C78" s="49" t="str">
        <f>Weighting!C75</f>
        <v>SL 2.6</v>
      </c>
      <c r="D78" s="767" t="str">
        <f>Weighting!D75</f>
        <v>MEDICAL CARE FACILITIES</v>
      </c>
      <c r="E78" s="767"/>
      <c r="F78" s="766"/>
      <c r="G78" s="50"/>
      <c r="H78" s="22"/>
      <c r="I78" s="22"/>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row>
    <row r="79" spans="1:139" ht="20" hidden="1" customHeight="1" x14ac:dyDescent="0.2">
      <c r="A79" s="22"/>
      <c r="B79" s="771"/>
      <c r="C79" s="49" t="str">
        <f>Weighting!C76</f>
        <v>SL 2.7</v>
      </c>
      <c r="D79" s="767" t="str">
        <f>Weighting!D76</f>
        <v>SPORT FACILITIES</v>
      </c>
      <c r="E79" s="767"/>
      <c r="F79" s="766"/>
      <c r="G79" s="50"/>
      <c r="H79" s="22"/>
      <c r="I79" s="22"/>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row>
    <row r="80" spans="1:139" ht="20" hidden="1" customHeight="1" x14ac:dyDescent="0.2">
      <c r="A80" s="22"/>
      <c r="B80" s="771"/>
      <c r="C80" s="49" t="str">
        <f>Weighting!C77</f>
        <v>SL 2.8</v>
      </c>
      <c r="D80" s="767" t="str">
        <f>Weighting!D77</f>
        <v>LEISURE FACILITIES</v>
      </c>
      <c r="E80" s="767"/>
      <c r="F80" s="766"/>
      <c r="G80" s="50"/>
      <c r="H80" s="22"/>
      <c r="I80" s="22"/>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row>
    <row r="81" spans="1:111" ht="20" hidden="1" customHeight="1" x14ac:dyDescent="0.2">
      <c r="A81" s="22"/>
      <c r="B81" s="771"/>
      <c r="C81" s="49" t="str">
        <f>Weighting!C78</f>
        <v>SL 2.9</v>
      </c>
      <c r="D81" s="767" t="str">
        <f>Weighting!D78</f>
        <v>OTHER SERVICES</v>
      </c>
      <c r="E81" s="767"/>
      <c r="F81" s="766"/>
      <c r="G81" s="50"/>
      <c r="H81" s="22"/>
      <c r="I81" s="22"/>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row>
    <row r="82" spans="1:111" ht="20" hidden="1" customHeight="1" x14ac:dyDescent="0.2">
      <c r="A82" s="22"/>
      <c r="B82" s="53"/>
      <c r="C82" s="49" t="str">
        <f>Weighting!C79</f>
        <v>SL 3.0</v>
      </c>
      <c r="D82" s="767" t="str">
        <f>Weighting!D79</f>
        <v>RISK AT SITE - FLOODING*</v>
      </c>
      <c r="E82" s="767"/>
      <c r="F82" s="766"/>
      <c r="G82" s="50"/>
      <c r="H82" s="22"/>
      <c r="I82" s="22"/>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row>
    <row r="83" spans="1:111" ht="9.75" hidden="1" customHeight="1" x14ac:dyDescent="0.25">
      <c r="A83" s="22"/>
      <c r="B83" s="22"/>
      <c r="C83" s="29"/>
      <c r="D83" s="55"/>
      <c r="E83" s="55"/>
      <c r="F83" s="22"/>
      <c r="G83" s="22"/>
      <c r="H83" s="22"/>
      <c r="I83" s="22"/>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row>
    <row r="84" spans="1:111" x14ac:dyDescent="0.25">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row>
    <row r="85" spans="1:111" x14ac:dyDescent="0.25">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row>
    <row r="86" spans="1:111" x14ac:dyDescent="0.25">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row>
    <row r="87" spans="1:111" x14ac:dyDescent="0.25">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row>
    <row r="88" spans="1:111" x14ac:dyDescent="0.25">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row>
    <row r="89" spans="1:111" x14ac:dyDescent="0.25">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row>
    <row r="90" spans="1:111" x14ac:dyDescent="0.25">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row>
    <row r="91" spans="1:111" x14ac:dyDescent="0.25">
      <c r="G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row>
    <row r="92" spans="1:111" x14ac:dyDescent="0.25">
      <c r="G92" s="41"/>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row>
    <row r="93" spans="1:111" x14ac:dyDescent="0.25">
      <c r="G93" s="42"/>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row>
    <row r="94" spans="1:111" x14ac:dyDescent="0.25">
      <c r="G94" s="43"/>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row>
    <row r="95" spans="1:111" x14ac:dyDescent="0.25">
      <c r="G95" s="41"/>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row>
  </sheetData>
  <sheetProtection password="EFA2" sheet="1" objects="1" scenarios="1" sort="0" autoFilter="0"/>
  <mergeCells count="512">
    <mergeCell ref="D21:E21"/>
    <mergeCell ref="D22:E22"/>
    <mergeCell ref="B12:B28"/>
    <mergeCell ref="D28:E28"/>
    <mergeCell ref="B45:B52"/>
    <mergeCell ref="EF55:EF65"/>
    <mergeCell ref="EG55:EG65"/>
    <mergeCell ref="EH55:EH65"/>
    <mergeCell ref="EI55:EI65"/>
    <mergeCell ref="DW55:DW65"/>
    <mergeCell ref="DX55:DX65"/>
    <mergeCell ref="DY55:DY65"/>
    <mergeCell ref="DZ55:DZ65"/>
    <mergeCell ref="EA55:EA65"/>
    <mergeCell ref="EB55:EB65"/>
    <mergeCell ref="EC55:EC65"/>
    <mergeCell ref="ED55:ED65"/>
    <mergeCell ref="EE55:EE65"/>
    <mergeCell ref="DN55:DN65"/>
    <mergeCell ref="DO55:DO65"/>
    <mergeCell ref="DP55:DP65"/>
    <mergeCell ref="DQ55:DQ65"/>
    <mergeCell ref="DR55:DR65"/>
    <mergeCell ref="DS55:DS65"/>
    <mergeCell ref="DT55:DT65"/>
    <mergeCell ref="DU55:DU65"/>
    <mergeCell ref="DV55:DV65"/>
    <mergeCell ref="DE55:DE65"/>
    <mergeCell ref="DF55:DF65"/>
    <mergeCell ref="DG55:DG65"/>
    <mergeCell ref="DH55:DH65"/>
    <mergeCell ref="DI55:DI65"/>
    <mergeCell ref="DJ55:DJ65"/>
    <mergeCell ref="DK55:DK65"/>
    <mergeCell ref="DL55:DL65"/>
    <mergeCell ref="DM55:DM65"/>
    <mergeCell ref="CV55:CV65"/>
    <mergeCell ref="CW55:CW65"/>
    <mergeCell ref="CX55:CX65"/>
    <mergeCell ref="CY55:CY65"/>
    <mergeCell ref="CZ55:CZ65"/>
    <mergeCell ref="DA55:DA65"/>
    <mergeCell ref="DB55:DB65"/>
    <mergeCell ref="DC55:DC65"/>
    <mergeCell ref="DD55:DD65"/>
    <mergeCell ref="CM55:CM65"/>
    <mergeCell ref="CN55:CN65"/>
    <mergeCell ref="CO55:CO65"/>
    <mergeCell ref="CP55:CP65"/>
    <mergeCell ref="CQ55:CQ65"/>
    <mergeCell ref="CR55:CR65"/>
    <mergeCell ref="CS55:CS65"/>
    <mergeCell ref="CT55:CT65"/>
    <mergeCell ref="CU55:CU65"/>
    <mergeCell ref="CD55:CD65"/>
    <mergeCell ref="CE55:CE65"/>
    <mergeCell ref="CF55:CF65"/>
    <mergeCell ref="CG55:CG65"/>
    <mergeCell ref="CH55:CH65"/>
    <mergeCell ref="CI55:CI65"/>
    <mergeCell ref="CJ55:CJ65"/>
    <mergeCell ref="CK55:CK65"/>
    <mergeCell ref="CL55:CL65"/>
    <mergeCell ref="BU55:BU65"/>
    <mergeCell ref="BV55:BV65"/>
    <mergeCell ref="BW55:BW65"/>
    <mergeCell ref="BX55:BX65"/>
    <mergeCell ref="BY55:BY65"/>
    <mergeCell ref="BZ55:BZ65"/>
    <mergeCell ref="CA55:CA65"/>
    <mergeCell ref="CB55:CB65"/>
    <mergeCell ref="CC55:CC65"/>
    <mergeCell ref="BL55:BL65"/>
    <mergeCell ref="BM55:BM65"/>
    <mergeCell ref="BN55:BN65"/>
    <mergeCell ref="BO55:BO65"/>
    <mergeCell ref="BP55:BP65"/>
    <mergeCell ref="BQ55:BQ65"/>
    <mergeCell ref="BR55:BR65"/>
    <mergeCell ref="BS55:BS65"/>
    <mergeCell ref="BT55:BT65"/>
    <mergeCell ref="BC55:BC65"/>
    <mergeCell ref="BD55:BD65"/>
    <mergeCell ref="BE55:BE65"/>
    <mergeCell ref="BF55:BF65"/>
    <mergeCell ref="BG55:BG65"/>
    <mergeCell ref="BH55:BH65"/>
    <mergeCell ref="BI55:BI65"/>
    <mergeCell ref="BJ55:BJ65"/>
    <mergeCell ref="BK55:BK65"/>
    <mergeCell ref="AT55:AT65"/>
    <mergeCell ref="AU55:AU65"/>
    <mergeCell ref="AV55:AV65"/>
    <mergeCell ref="AW55:AW65"/>
    <mergeCell ref="AX55:AX65"/>
    <mergeCell ref="AY55:AY65"/>
    <mergeCell ref="AZ55:AZ65"/>
    <mergeCell ref="BA55:BA65"/>
    <mergeCell ref="BB55:BB65"/>
    <mergeCell ref="AK55:AK65"/>
    <mergeCell ref="AL55:AL65"/>
    <mergeCell ref="AM55:AM65"/>
    <mergeCell ref="AN55:AN65"/>
    <mergeCell ref="AO55:AO65"/>
    <mergeCell ref="AP55:AP65"/>
    <mergeCell ref="AQ55:AQ65"/>
    <mergeCell ref="AR55:AR65"/>
    <mergeCell ref="AS55:AS65"/>
    <mergeCell ref="AB55:AB65"/>
    <mergeCell ref="AC55:AC65"/>
    <mergeCell ref="AD55:AD65"/>
    <mergeCell ref="AE55:AE65"/>
    <mergeCell ref="AF55:AF65"/>
    <mergeCell ref="AG55:AG65"/>
    <mergeCell ref="AH55:AH65"/>
    <mergeCell ref="AI55:AI65"/>
    <mergeCell ref="AJ55:AJ65"/>
    <mergeCell ref="DA45:DA52"/>
    <mergeCell ref="DB45:DB52"/>
    <mergeCell ref="DC45:DC52"/>
    <mergeCell ref="DD45:DD52"/>
    <mergeCell ref="DE45:DE52"/>
    <mergeCell ref="DF45:DF52"/>
    <mergeCell ref="DG45:DG52"/>
    <mergeCell ref="DH45:DH52"/>
    <mergeCell ref="L55:L65"/>
    <mergeCell ref="M55:M65"/>
    <mergeCell ref="N55:N65"/>
    <mergeCell ref="O55:O65"/>
    <mergeCell ref="P55:P65"/>
    <mergeCell ref="Q55:Q65"/>
    <mergeCell ref="R55:R65"/>
    <mergeCell ref="S55:S65"/>
    <mergeCell ref="T55:T65"/>
    <mergeCell ref="U55:U65"/>
    <mergeCell ref="V55:V65"/>
    <mergeCell ref="W55:W65"/>
    <mergeCell ref="X55:X65"/>
    <mergeCell ref="Y55:Y65"/>
    <mergeCell ref="Z55:Z65"/>
    <mergeCell ref="AA55:AA65"/>
    <mergeCell ref="CR45:CR52"/>
    <mergeCell ref="CS45:CS52"/>
    <mergeCell ref="CT45:CT52"/>
    <mergeCell ref="CU45:CU52"/>
    <mergeCell ref="CV45:CV52"/>
    <mergeCell ref="CW45:CW52"/>
    <mergeCell ref="CX45:CX52"/>
    <mergeCell ref="CY45:CY52"/>
    <mergeCell ref="CZ45:CZ52"/>
    <mergeCell ref="CI45:CI52"/>
    <mergeCell ref="CJ45:CJ52"/>
    <mergeCell ref="CK45:CK52"/>
    <mergeCell ref="CL45:CL52"/>
    <mergeCell ref="CM45:CM52"/>
    <mergeCell ref="CN45:CN52"/>
    <mergeCell ref="CO45:CO52"/>
    <mergeCell ref="CP45:CP52"/>
    <mergeCell ref="CQ45:CQ52"/>
    <mergeCell ref="BZ45:BZ52"/>
    <mergeCell ref="CA45:CA52"/>
    <mergeCell ref="CB45:CB52"/>
    <mergeCell ref="CC45:CC52"/>
    <mergeCell ref="CD45:CD52"/>
    <mergeCell ref="CE45:CE52"/>
    <mergeCell ref="CF45:CF52"/>
    <mergeCell ref="CG45:CG52"/>
    <mergeCell ref="CH45:CH52"/>
    <mergeCell ref="BQ45:BQ52"/>
    <mergeCell ref="BR45:BR52"/>
    <mergeCell ref="BS45:BS52"/>
    <mergeCell ref="BT45:BT52"/>
    <mergeCell ref="BU45:BU52"/>
    <mergeCell ref="BV45:BV52"/>
    <mergeCell ref="BW45:BW52"/>
    <mergeCell ref="BX45:BX52"/>
    <mergeCell ref="BY45:BY52"/>
    <mergeCell ref="BH45:BH52"/>
    <mergeCell ref="BI45:BI52"/>
    <mergeCell ref="BJ45:BJ52"/>
    <mergeCell ref="BK45:BK52"/>
    <mergeCell ref="BL45:BL52"/>
    <mergeCell ref="BM45:BM52"/>
    <mergeCell ref="BN45:BN52"/>
    <mergeCell ref="BO45:BO52"/>
    <mergeCell ref="BP45:BP52"/>
    <mergeCell ref="AY45:AY52"/>
    <mergeCell ref="AZ45:AZ52"/>
    <mergeCell ref="BA45:BA52"/>
    <mergeCell ref="BB45:BB52"/>
    <mergeCell ref="BC45:BC52"/>
    <mergeCell ref="BD45:BD52"/>
    <mergeCell ref="BE45:BE52"/>
    <mergeCell ref="BF45:BF52"/>
    <mergeCell ref="BG45:BG52"/>
    <mergeCell ref="AP45:AP52"/>
    <mergeCell ref="AQ45:AQ52"/>
    <mergeCell ref="AR45:AR52"/>
    <mergeCell ref="AS45:AS52"/>
    <mergeCell ref="AT45:AT52"/>
    <mergeCell ref="AU45:AU52"/>
    <mergeCell ref="AV45:AV52"/>
    <mergeCell ref="AW45:AW52"/>
    <mergeCell ref="AX45:AX52"/>
    <mergeCell ref="AG45:AG52"/>
    <mergeCell ref="AH45:AH52"/>
    <mergeCell ref="AI45:AI52"/>
    <mergeCell ref="AJ45:AJ52"/>
    <mergeCell ref="AK45:AK52"/>
    <mergeCell ref="AL45:AL52"/>
    <mergeCell ref="AM45:AM52"/>
    <mergeCell ref="AN45:AN52"/>
    <mergeCell ref="AO45:AO52"/>
    <mergeCell ref="DF30:DF42"/>
    <mergeCell ref="DG30:DG42"/>
    <mergeCell ref="DH30:DH42"/>
    <mergeCell ref="L45:L52"/>
    <mergeCell ref="M45:M52"/>
    <mergeCell ref="N45:N52"/>
    <mergeCell ref="O45:O52"/>
    <mergeCell ref="P45:P52"/>
    <mergeCell ref="Q45:Q52"/>
    <mergeCell ref="R45:R52"/>
    <mergeCell ref="S45:S52"/>
    <mergeCell ref="T45:T52"/>
    <mergeCell ref="U45:U52"/>
    <mergeCell ref="V45:V52"/>
    <mergeCell ref="W45:W52"/>
    <mergeCell ref="X45:X52"/>
    <mergeCell ref="Y45:Y52"/>
    <mergeCell ref="Z45:Z52"/>
    <mergeCell ref="AA45:AA52"/>
    <mergeCell ref="AB45:AB52"/>
    <mergeCell ref="AC45:AC52"/>
    <mergeCell ref="AD45:AD52"/>
    <mergeCell ref="AE45:AE52"/>
    <mergeCell ref="AF45:AF52"/>
    <mergeCell ref="CW30:CW42"/>
    <mergeCell ref="CX30:CX42"/>
    <mergeCell ref="CY30:CY42"/>
    <mergeCell ref="CZ30:CZ42"/>
    <mergeCell ref="DA30:DA42"/>
    <mergeCell ref="DB30:DB42"/>
    <mergeCell ref="DC30:DC42"/>
    <mergeCell ref="DD30:DD42"/>
    <mergeCell ref="DE30:DE42"/>
    <mergeCell ref="CN30:CN42"/>
    <mergeCell ref="CO30:CO42"/>
    <mergeCell ref="CP30:CP42"/>
    <mergeCell ref="CQ30:CQ42"/>
    <mergeCell ref="CR30:CR42"/>
    <mergeCell ref="CS30:CS42"/>
    <mergeCell ref="CT30:CT42"/>
    <mergeCell ref="CU30:CU42"/>
    <mergeCell ref="CV30:CV42"/>
    <mergeCell ref="CE30:CE42"/>
    <mergeCell ref="CF30:CF42"/>
    <mergeCell ref="CG30:CG42"/>
    <mergeCell ref="CH30:CH42"/>
    <mergeCell ref="CI30:CI42"/>
    <mergeCell ref="CJ30:CJ42"/>
    <mergeCell ref="CK30:CK42"/>
    <mergeCell ref="CL30:CL42"/>
    <mergeCell ref="CM30:CM42"/>
    <mergeCell ref="BV30:BV42"/>
    <mergeCell ref="BW30:BW42"/>
    <mergeCell ref="BX30:BX42"/>
    <mergeCell ref="BY30:BY42"/>
    <mergeCell ref="BZ30:BZ42"/>
    <mergeCell ref="CA30:CA42"/>
    <mergeCell ref="CB30:CB42"/>
    <mergeCell ref="CC30:CC42"/>
    <mergeCell ref="CD30:CD42"/>
    <mergeCell ref="BM30:BM42"/>
    <mergeCell ref="BN30:BN42"/>
    <mergeCell ref="BO30:BO42"/>
    <mergeCell ref="BP30:BP42"/>
    <mergeCell ref="BQ30:BQ42"/>
    <mergeCell ref="BR30:BR42"/>
    <mergeCell ref="BS30:BS42"/>
    <mergeCell ref="BT30:BT42"/>
    <mergeCell ref="BU30:BU42"/>
    <mergeCell ref="BD30:BD42"/>
    <mergeCell ref="BE30:BE42"/>
    <mergeCell ref="BF30:BF42"/>
    <mergeCell ref="BG30:BG42"/>
    <mergeCell ref="BH30:BH42"/>
    <mergeCell ref="BI30:BI42"/>
    <mergeCell ref="BJ30:BJ42"/>
    <mergeCell ref="BK30:BK42"/>
    <mergeCell ref="BL30:BL42"/>
    <mergeCell ref="AU30:AU42"/>
    <mergeCell ref="AV30:AV42"/>
    <mergeCell ref="AW30:AW42"/>
    <mergeCell ref="AX30:AX42"/>
    <mergeCell ref="AY30:AY42"/>
    <mergeCell ref="AZ30:AZ42"/>
    <mergeCell ref="BA30:BA42"/>
    <mergeCell ref="BB30:BB42"/>
    <mergeCell ref="BC30:BC42"/>
    <mergeCell ref="AL30:AL42"/>
    <mergeCell ref="AM30:AM42"/>
    <mergeCell ref="AN30:AN42"/>
    <mergeCell ref="AO30:AO42"/>
    <mergeCell ref="AP30:AP42"/>
    <mergeCell ref="AQ30:AQ42"/>
    <mergeCell ref="AR30:AR42"/>
    <mergeCell ref="AS30:AS42"/>
    <mergeCell ref="AT30:AT42"/>
    <mergeCell ref="AC30:AC42"/>
    <mergeCell ref="AD30:AD42"/>
    <mergeCell ref="AE30:AE42"/>
    <mergeCell ref="AF30:AF42"/>
    <mergeCell ref="AG30:AG42"/>
    <mergeCell ref="AH30:AH42"/>
    <mergeCell ref="AI30:AI42"/>
    <mergeCell ref="AJ30:AJ42"/>
    <mergeCell ref="AK30:AK42"/>
    <mergeCell ref="T30:T42"/>
    <mergeCell ref="U30:U42"/>
    <mergeCell ref="V30:V42"/>
    <mergeCell ref="W30:W42"/>
    <mergeCell ref="X30:X42"/>
    <mergeCell ref="Y30:Y42"/>
    <mergeCell ref="Z30:Z42"/>
    <mergeCell ref="AA30:AA42"/>
    <mergeCell ref="AB30:AB42"/>
    <mergeCell ref="C3:G3"/>
    <mergeCell ref="D32:E32"/>
    <mergeCell ref="D33:E33"/>
    <mergeCell ref="D30:E30"/>
    <mergeCell ref="D31:E31"/>
    <mergeCell ref="F12:F27"/>
    <mergeCell ref="F30:F42"/>
    <mergeCell ref="D14:E14"/>
    <mergeCell ref="D15:E15"/>
    <mergeCell ref="D16:E16"/>
    <mergeCell ref="D36:E36"/>
    <mergeCell ref="D37:E37"/>
    <mergeCell ref="D25:E25"/>
    <mergeCell ref="D5:G5"/>
    <mergeCell ref="D6:G6"/>
    <mergeCell ref="D7:G7"/>
    <mergeCell ref="F9:G9"/>
    <mergeCell ref="D23:E23"/>
    <mergeCell ref="D17:E17"/>
    <mergeCell ref="D18:E18"/>
    <mergeCell ref="D19:E19"/>
    <mergeCell ref="D26:E26"/>
    <mergeCell ref="D20:E20"/>
    <mergeCell ref="D34:E34"/>
    <mergeCell ref="D59:E59"/>
    <mergeCell ref="D35:E35"/>
    <mergeCell ref="D60:E60"/>
    <mergeCell ref="D61:E61"/>
    <mergeCell ref="D58:E58"/>
    <mergeCell ref="D40:E40"/>
    <mergeCell ref="D41:E41"/>
    <mergeCell ref="D39:E39"/>
    <mergeCell ref="D57:E57"/>
    <mergeCell ref="D51:E51"/>
    <mergeCell ref="F67:F82"/>
    <mergeCell ref="F55:F65"/>
    <mergeCell ref="D82:E82"/>
    <mergeCell ref="D64:E64"/>
    <mergeCell ref="D68:E68"/>
    <mergeCell ref="D12:E12"/>
    <mergeCell ref="D13:E13"/>
    <mergeCell ref="B67:B81"/>
    <mergeCell ref="D81:E81"/>
    <mergeCell ref="D73:E73"/>
    <mergeCell ref="D67:E67"/>
    <mergeCell ref="D75:E75"/>
    <mergeCell ref="D76:E76"/>
    <mergeCell ref="D77:E77"/>
    <mergeCell ref="D78:E78"/>
    <mergeCell ref="D79:E79"/>
    <mergeCell ref="D80:E80"/>
    <mergeCell ref="D74:E74"/>
    <mergeCell ref="D70:E70"/>
    <mergeCell ref="D71:E71"/>
    <mergeCell ref="D72:E72"/>
    <mergeCell ref="D24:E24"/>
    <mergeCell ref="D69:E69"/>
    <mergeCell ref="D55:E55"/>
    <mergeCell ref="L12:L27"/>
    <mergeCell ref="M12:M27"/>
    <mergeCell ref="N12:N27"/>
    <mergeCell ref="O12:O27"/>
    <mergeCell ref="P12:P27"/>
    <mergeCell ref="D65:E65"/>
    <mergeCell ref="D47:E47"/>
    <mergeCell ref="B55:B64"/>
    <mergeCell ref="D45:E45"/>
    <mergeCell ref="D46:E46"/>
    <mergeCell ref="D52:E52"/>
    <mergeCell ref="D27:E27"/>
    <mergeCell ref="D42:E42"/>
    <mergeCell ref="D48:E48"/>
    <mergeCell ref="D49:E49"/>
    <mergeCell ref="D50:E50"/>
    <mergeCell ref="C43:E43"/>
    <mergeCell ref="C53:E53"/>
    <mergeCell ref="B30:B42"/>
    <mergeCell ref="D38:E38"/>
    <mergeCell ref="F45:F52"/>
    <mergeCell ref="D56:E56"/>
    <mergeCell ref="D62:E62"/>
    <mergeCell ref="D63:E63"/>
    <mergeCell ref="V12:V27"/>
    <mergeCell ref="W12:W27"/>
    <mergeCell ref="X12:X27"/>
    <mergeCell ref="Y12:Y27"/>
    <mergeCell ref="Z12:Z27"/>
    <mergeCell ref="Q12:Q27"/>
    <mergeCell ref="R12:R27"/>
    <mergeCell ref="S12:S27"/>
    <mergeCell ref="T12:T27"/>
    <mergeCell ref="U12:U27"/>
    <mergeCell ref="AF12:AF27"/>
    <mergeCell ref="AG12:AG27"/>
    <mergeCell ref="AH12:AH27"/>
    <mergeCell ref="AI12:AI27"/>
    <mergeCell ref="AJ12:AJ27"/>
    <mergeCell ref="AA12:AA27"/>
    <mergeCell ref="AB12:AB27"/>
    <mergeCell ref="AC12:AC27"/>
    <mergeCell ref="AD12:AD27"/>
    <mergeCell ref="AE12:AE27"/>
    <mergeCell ref="AP12:AP27"/>
    <mergeCell ref="AQ12:AQ27"/>
    <mergeCell ref="AR12:AR27"/>
    <mergeCell ref="AS12:AS27"/>
    <mergeCell ref="AT12:AT27"/>
    <mergeCell ref="AK12:AK27"/>
    <mergeCell ref="AL12:AL27"/>
    <mergeCell ref="AM12:AM27"/>
    <mergeCell ref="AN12:AN27"/>
    <mergeCell ref="AO12:AO27"/>
    <mergeCell ref="AZ12:AZ27"/>
    <mergeCell ref="BA12:BA27"/>
    <mergeCell ref="BB12:BB27"/>
    <mergeCell ref="BC12:BC27"/>
    <mergeCell ref="BD12:BD27"/>
    <mergeCell ref="AU12:AU27"/>
    <mergeCell ref="AV12:AV27"/>
    <mergeCell ref="AW12:AW27"/>
    <mergeCell ref="AX12:AX27"/>
    <mergeCell ref="AY12:AY27"/>
    <mergeCell ref="BJ12:BJ27"/>
    <mergeCell ref="BK12:BK27"/>
    <mergeCell ref="BL12:BL27"/>
    <mergeCell ref="BM12:BM27"/>
    <mergeCell ref="BN12:BN27"/>
    <mergeCell ref="BE12:BE27"/>
    <mergeCell ref="BF12:BF27"/>
    <mergeCell ref="BG12:BG27"/>
    <mergeCell ref="BH12:BH27"/>
    <mergeCell ref="BI12:BI27"/>
    <mergeCell ref="BT12:BT27"/>
    <mergeCell ref="BU12:BU27"/>
    <mergeCell ref="BV12:BV27"/>
    <mergeCell ref="BW12:BW27"/>
    <mergeCell ref="BX12:BX27"/>
    <mergeCell ref="BO12:BO27"/>
    <mergeCell ref="BP12:BP27"/>
    <mergeCell ref="BQ12:BQ27"/>
    <mergeCell ref="BR12:BR27"/>
    <mergeCell ref="BS12:BS27"/>
    <mergeCell ref="CD12:CD27"/>
    <mergeCell ref="CE12:CE27"/>
    <mergeCell ref="CF12:CF27"/>
    <mergeCell ref="CG12:CG27"/>
    <mergeCell ref="CH12:CH27"/>
    <mergeCell ref="BY12:BY27"/>
    <mergeCell ref="BZ12:BZ27"/>
    <mergeCell ref="CA12:CA27"/>
    <mergeCell ref="CB12:CB27"/>
    <mergeCell ref="CC12:CC27"/>
    <mergeCell ref="DD12:DD27"/>
    <mergeCell ref="DE12:DE27"/>
    <mergeCell ref="DF12:DF27"/>
    <mergeCell ref="DG12:DG27"/>
    <mergeCell ref="CX12:CX27"/>
    <mergeCell ref="CY12:CY27"/>
    <mergeCell ref="CZ12:CZ27"/>
    <mergeCell ref="DA12:DA27"/>
    <mergeCell ref="DB12:DB27"/>
    <mergeCell ref="Q30:Q42"/>
    <mergeCell ref="R30:R42"/>
    <mergeCell ref="S30:S42"/>
    <mergeCell ref="L30:L42"/>
    <mergeCell ref="M30:M42"/>
    <mergeCell ref="N30:N42"/>
    <mergeCell ref="O30:O42"/>
    <mergeCell ref="P30:P42"/>
    <mergeCell ref="DC12:DC27"/>
    <mergeCell ref="CS12:CS27"/>
    <mergeCell ref="CT12:CT27"/>
    <mergeCell ref="CU12:CU27"/>
    <mergeCell ref="CV12:CV27"/>
    <mergeCell ref="CW12:CW27"/>
    <mergeCell ref="CN12:CN27"/>
    <mergeCell ref="CO12:CO27"/>
    <mergeCell ref="CP12:CP27"/>
    <mergeCell ref="CQ12:CQ27"/>
    <mergeCell ref="CR12:CR27"/>
    <mergeCell ref="CI12:CI27"/>
    <mergeCell ref="CJ12:CJ27"/>
    <mergeCell ref="CK12:CK27"/>
    <mergeCell ref="CL12:CL27"/>
    <mergeCell ref="CM12:CM27"/>
  </mergeCells>
  <phoneticPr fontId="4" type="noConversion"/>
  <conditionalFormatting sqref="I9">
    <cfRule type="containsText" dxfId="111" priority="111" operator="containsText" text="CERTIFIED">
      <formula>NOT(ISERROR(SEARCH("CERTIFIED",I9)))</formula>
    </cfRule>
    <cfRule type="containsText" dxfId="110" priority="112" operator="containsText" text="SILVER">
      <formula>NOT(ISERROR(SEARCH("SILVER",I9)))</formula>
    </cfRule>
    <cfRule type="containsText" dxfId="109" priority="113" operator="containsText" text="GOLD">
      <formula>NOT(ISERROR(SEARCH("GOLD",I9)))</formula>
    </cfRule>
  </conditionalFormatting>
  <conditionalFormatting sqref="E9">
    <cfRule type="containsText" dxfId="108" priority="104" operator="containsText" text="FALSE">
      <formula>NOT(ISERROR(SEARCH("FALSE",E9)))</formula>
    </cfRule>
    <cfRule type="containsText" dxfId="107" priority="106" operator="containsText" text="SORRY!">
      <formula>NOT(ISERROR(SEARCH("SORRY!",E9)))</formula>
    </cfRule>
  </conditionalFormatting>
  <conditionalFormatting sqref="F9 L9:DG9">
    <cfRule type="containsText" dxfId="106" priority="102" operator="containsText" text="FALSE">
      <formula>NOT(ISERROR(SEARCH("FALSE",F9)))</formula>
    </cfRule>
    <cfRule type="containsText" dxfId="105" priority="103" operator="containsText" text="NOT CERTIFIED">
      <formula>NOT(ISERROR(SEARCH("NOT CERTIFIED",F9)))</formula>
    </cfRule>
    <cfRule type="containsText" dxfId="104" priority="107" operator="containsText" text="PLATINUM">
      <formula>NOT(ISERROR(SEARCH("PLATINUM",F9)))</formula>
    </cfRule>
    <cfRule type="containsText" dxfId="103" priority="114" operator="containsText" text="CERTIFIED">
      <formula>NOT(ISERROR(SEARCH("CERTIFIED",F9)))</formula>
    </cfRule>
    <cfRule type="containsText" dxfId="102" priority="115" operator="containsText" text="SILVER">
      <formula>NOT(ISERROR(SEARCH("SILVER",F9)))</formula>
    </cfRule>
    <cfRule type="containsText" dxfId="101" priority="116" operator="containsText" text="GOLD">
      <formula>NOT(ISERROR(SEARCH("GOLD",F9)))</formula>
    </cfRule>
  </conditionalFormatting>
  <conditionalFormatting sqref="L1:DG1048576">
    <cfRule type="expression" dxfId="100" priority="1">
      <formula>$G$2="Select here"</formula>
    </cfRule>
  </conditionalFormatting>
  <conditionalFormatting sqref="L1:L1048576 M3:DG3">
    <cfRule type="expression" dxfId="99" priority="101">
      <formula>$G$2&lt;1</formula>
    </cfRule>
  </conditionalFormatting>
  <conditionalFormatting sqref="M1:M1048576">
    <cfRule type="expression" dxfId="98" priority="100">
      <formula>$G$2&lt;2</formula>
    </cfRule>
  </conditionalFormatting>
  <conditionalFormatting sqref="N1:N1048576">
    <cfRule type="expression" dxfId="97" priority="99">
      <formula>$G$2&lt;3</formula>
    </cfRule>
  </conditionalFormatting>
  <conditionalFormatting sqref="O1:O1048576">
    <cfRule type="expression" dxfId="96" priority="98">
      <formula>$G$2&lt;4</formula>
    </cfRule>
  </conditionalFormatting>
  <conditionalFormatting sqref="P1:P1048576">
    <cfRule type="expression" dxfId="95" priority="97">
      <formula>$G$2&lt;5</formula>
    </cfRule>
  </conditionalFormatting>
  <conditionalFormatting sqref="Q1:Q1048576">
    <cfRule type="expression" dxfId="94" priority="96">
      <formula>$G$2&lt;6</formula>
    </cfRule>
  </conditionalFormatting>
  <conditionalFormatting sqref="R1:R1048576">
    <cfRule type="expression" dxfId="93" priority="95">
      <formula>$G$2&lt;7</formula>
    </cfRule>
  </conditionalFormatting>
  <conditionalFormatting sqref="S1:S1048576">
    <cfRule type="expression" dxfId="92" priority="94">
      <formula>$G$2&lt;8</formula>
    </cfRule>
  </conditionalFormatting>
  <conditionalFormatting sqref="T1:T1048576">
    <cfRule type="expression" dxfId="91" priority="93">
      <formula>$G$2&lt;9</formula>
    </cfRule>
  </conditionalFormatting>
  <conditionalFormatting sqref="U1:U1048576">
    <cfRule type="expression" dxfId="90" priority="92">
      <formula>$G$2&lt;10</formula>
    </cfRule>
  </conditionalFormatting>
  <conditionalFormatting sqref="V1:V1048576">
    <cfRule type="expression" dxfId="89" priority="91">
      <formula>$G$2&lt;11</formula>
    </cfRule>
  </conditionalFormatting>
  <conditionalFormatting sqref="W1:W1048576">
    <cfRule type="expression" dxfId="88" priority="90">
      <formula>$G$2&lt;12</formula>
    </cfRule>
  </conditionalFormatting>
  <conditionalFormatting sqref="X1:X1048576">
    <cfRule type="expression" dxfId="87" priority="89">
      <formula>$G$2&lt;13</formula>
    </cfRule>
  </conditionalFormatting>
  <conditionalFormatting sqref="Y1:Y1048576">
    <cfRule type="expression" dxfId="86" priority="88">
      <formula>$G$2&lt;14</formula>
    </cfRule>
  </conditionalFormatting>
  <conditionalFormatting sqref="Z1:Z1048576">
    <cfRule type="expression" dxfId="85" priority="87">
      <formula>$G$2&lt;15</formula>
    </cfRule>
  </conditionalFormatting>
  <conditionalFormatting sqref="AA1:AA1048576">
    <cfRule type="expression" dxfId="84" priority="86">
      <formula>$G$2&lt;16</formula>
    </cfRule>
  </conditionalFormatting>
  <conditionalFormatting sqref="AB1:AB1048576">
    <cfRule type="expression" dxfId="83" priority="85">
      <formula>$G$2&lt;17</formula>
    </cfRule>
  </conditionalFormatting>
  <conditionalFormatting sqref="AC1:AC1048576">
    <cfRule type="expression" dxfId="82" priority="84">
      <formula>$G$2&lt;18</formula>
    </cfRule>
  </conditionalFormatting>
  <conditionalFormatting sqref="AD1:AD1048576">
    <cfRule type="expression" dxfId="81" priority="83">
      <formula>$G$2&lt;19</formula>
    </cfRule>
  </conditionalFormatting>
  <conditionalFormatting sqref="AE1:AE1048576">
    <cfRule type="expression" dxfId="80" priority="82">
      <formula>$G$2&lt;20</formula>
    </cfRule>
  </conditionalFormatting>
  <conditionalFormatting sqref="AF1:AF1048576">
    <cfRule type="expression" dxfId="79" priority="81">
      <formula>$G$2&lt;21</formula>
    </cfRule>
  </conditionalFormatting>
  <conditionalFormatting sqref="AG1:AG1048576">
    <cfRule type="expression" dxfId="78" priority="80">
      <formula>$G$2&lt;22</formula>
    </cfRule>
  </conditionalFormatting>
  <conditionalFormatting sqref="AH1:AH1048576">
    <cfRule type="expression" dxfId="77" priority="79">
      <formula>$G$2&lt;23</formula>
    </cfRule>
  </conditionalFormatting>
  <conditionalFormatting sqref="AI1:AI1048576">
    <cfRule type="expression" dxfId="76" priority="78">
      <formula>$G$2&lt;24</formula>
    </cfRule>
  </conditionalFormatting>
  <conditionalFormatting sqref="AJ1:AJ1048576">
    <cfRule type="expression" dxfId="75" priority="77">
      <formula>$G$2&lt;25</formula>
    </cfRule>
  </conditionalFormatting>
  <conditionalFormatting sqref="AK1:AK1048576">
    <cfRule type="expression" dxfId="74" priority="76">
      <formula>$G$2&lt;26</formula>
    </cfRule>
  </conditionalFormatting>
  <conditionalFormatting sqref="AL1:AL1048576">
    <cfRule type="expression" dxfId="73" priority="75">
      <formula>$G$2&lt;27</formula>
    </cfRule>
  </conditionalFormatting>
  <conditionalFormatting sqref="AM1:AM1048576">
    <cfRule type="expression" dxfId="72" priority="74">
      <formula>$G$2&lt;28</formula>
    </cfRule>
  </conditionalFormatting>
  <conditionalFormatting sqref="AN1:AN1048576">
    <cfRule type="expression" dxfId="71" priority="73">
      <formula>$G$2&lt;29</formula>
    </cfRule>
  </conditionalFormatting>
  <conditionalFormatting sqref="AO1:AO1048576">
    <cfRule type="expression" dxfId="70" priority="72">
      <formula>$G$2&lt;30</formula>
    </cfRule>
  </conditionalFormatting>
  <conditionalFormatting sqref="AP1:AP1048576">
    <cfRule type="expression" dxfId="69" priority="71">
      <formula>$G$2&lt;31</formula>
    </cfRule>
  </conditionalFormatting>
  <conditionalFormatting sqref="AQ1:AQ1048576">
    <cfRule type="expression" dxfId="68" priority="70">
      <formula>$G$2&lt;32</formula>
    </cfRule>
  </conditionalFormatting>
  <conditionalFormatting sqref="AR1:AR1048576">
    <cfRule type="expression" dxfId="67" priority="69">
      <formula>$G$2&lt;33</formula>
    </cfRule>
  </conditionalFormatting>
  <conditionalFormatting sqref="AS1:AS1048576">
    <cfRule type="expression" dxfId="66" priority="68">
      <formula>$G$2&lt;34</formula>
    </cfRule>
  </conditionalFormatting>
  <conditionalFormatting sqref="AT1:AT1048576">
    <cfRule type="expression" dxfId="65" priority="67">
      <formula>$G$2&lt;35</formula>
    </cfRule>
  </conditionalFormatting>
  <conditionalFormatting sqref="AU1:AU1048576">
    <cfRule type="expression" dxfId="64" priority="66">
      <formula>$G$2&lt;36</formula>
    </cfRule>
  </conditionalFormatting>
  <conditionalFormatting sqref="AV1:AV1048576">
    <cfRule type="expression" dxfId="63" priority="65">
      <formula>$G$2&lt;37</formula>
    </cfRule>
  </conditionalFormatting>
  <conditionalFormatting sqref="AW1:AW1048576">
    <cfRule type="expression" dxfId="62" priority="64">
      <formula>$G$2&lt;38</formula>
    </cfRule>
  </conditionalFormatting>
  <conditionalFormatting sqref="AX1:AX1048576">
    <cfRule type="expression" dxfId="61" priority="63">
      <formula>$G$2&lt;39</formula>
    </cfRule>
  </conditionalFormatting>
  <conditionalFormatting sqref="AY1:AY1048576">
    <cfRule type="expression" dxfId="60" priority="62">
      <formula>$G$2&lt;40</formula>
    </cfRule>
  </conditionalFormatting>
  <conditionalFormatting sqref="AZ1:AZ1048576">
    <cfRule type="expression" dxfId="59" priority="61">
      <formula>$G$2&lt;41</formula>
    </cfRule>
  </conditionalFormatting>
  <conditionalFormatting sqref="BA1:BA1048576">
    <cfRule type="expression" dxfId="58" priority="60">
      <formula>$G$2&lt;42</formula>
    </cfRule>
  </conditionalFormatting>
  <conditionalFormatting sqref="BB1:BB1048576">
    <cfRule type="expression" dxfId="57" priority="59">
      <formula>$G$2&lt;43</formula>
    </cfRule>
  </conditionalFormatting>
  <conditionalFormatting sqref="BC1:BC1048576">
    <cfRule type="expression" dxfId="56" priority="58">
      <formula>$G$2&lt;44</formula>
    </cfRule>
  </conditionalFormatting>
  <conditionalFormatting sqref="BD1:BD1048576">
    <cfRule type="expression" dxfId="55" priority="57">
      <formula>$G$2&lt;45</formula>
    </cfRule>
  </conditionalFormatting>
  <conditionalFormatting sqref="BE1:BE1048576">
    <cfRule type="expression" dxfId="54" priority="56">
      <formula>$G$2&lt;46</formula>
    </cfRule>
  </conditionalFormatting>
  <conditionalFormatting sqref="BF1:BF1048576">
    <cfRule type="expression" dxfId="53" priority="55">
      <formula>$G$2&lt;47</formula>
    </cfRule>
  </conditionalFormatting>
  <conditionalFormatting sqref="BG1:BG1048576">
    <cfRule type="expression" dxfId="52" priority="54">
      <formula>$G$2&lt;48</formula>
    </cfRule>
  </conditionalFormatting>
  <conditionalFormatting sqref="BH1:BH1048576">
    <cfRule type="expression" dxfId="51" priority="53">
      <formula>$G$2&lt;49</formula>
    </cfRule>
  </conditionalFormatting>
  <conditionalFormatting sqref="BI1:BI1048576">
    <cfRule type="expression" dxfId="50" priority="52">
      <formula>$G$2&lt;50</formula>
    </cfRule>
  </conditionalFormatting>
  <conditionalFormatting sqref="BJ1:BJ1048576">
    <cfRule type="expression" dxfId="49" priority="51">
      <formula>$G$2&lt;51</formula>
    </cfRule>
  </conditionalFormatting>
  <conditionalFormatting sqref="BK1:BK1048576">
    <cfRule type="expression" dxfId="48" priority="50">
      <formula>$G$2&lt;52</formula>
    </cfRule>
  </conditionalFormatting>
  <conditionalFormatting sqref="BL1:BL1048576">
    <cfRule type="expression" dxfId="47" priority="49">
      <formula>$G$2&lt;53</formula>
    </cfRule>
  </conditionalFormatting>
  <conditionalFormatting sqref="BM1:BM1048576">
    <cfRule type="expression" dxfId="46" priority="48">
      <formula>$G$2&lt;54</formula>
    </cfRule>
  </conditionalFormatting>
  <conditionalFormatting sqref="BN1:BN1048576">
    <cfRule type="expression" dxfId="45" priority="47">
      <formula>$G$2&lt;55</formula>
    </cfRule>
  </conditionalFormatting>
  <conditionalFormatting sqref="BO1:BO1048576">
    <cfRule type="expression" dxfId="44" priority="46">
      <formula>$G$2&lt;56</formula>
    </cfRule>
  </conditionalFormatting>
  <conditionalFormatting sqref="BP1:BP1048576">
    <cfRule type="expression" dxfId="43" priority="45">
      <formula>$G$2&lt;57</formula>
    </cfRule>
  </conditionalFormatting>
  <conditionalFormatting sqref="BQ1:BQ1048576">
    <cfRule type="expression" dxfId="42" priority="44">
      <formula>$G$2&lt;58</formula>
    </cfRule>
  </conditionalFormatting>
  <conditionalFormatting sqref="BR1:BR1048576">
    <cfRule type="expression" dxfId="41" priority="43">
      <formula>$G$2&lt;59</formula>
    </cfRule>
  </conditionalFormatting>
  <conditionalFormatting sqref="BS1:BS1048576">
    <cfRule type="expression" dxfId="40" priority="42">
      <formula>$G$2&lt;60</formula>
    </cfRule>
  </conditionalFormatting>
  <conditionalFormatting sqref="BT1:BT1048576">
    <cfRule type="expression" dxfId="39" priority="41">
      <formula>$G$2&lt;61</formula>
    </cfRule>
  </conditionalFormatting>
  <conditionalFormatting sqref="BU1:BU1048576">
    <cfRule type="expression" dxfId="38" priority="40">
      <formula>$G$2&lt;62</formula>
    </cfRule>
  </conditionalFormatting>
  <conditionalFormatting sqref="BV1:BV1048576">
    <cfRule type="expression" dxfId="37" priority="39">
      <formula>$G$2&lt;63</formula>
    </cfRule>
  </conditionalFormatting>
  <conditionalFormatting sqref="BW1:BW1048576">
    <cfRule type="expression" dxfId="36" priority="38">
      <formula>$G$2&lt;64</formula>
    </cfRule>
  </conditionalFormatting>
  <conditionalFormatting sqref="BX1:BX1048576">
    <cfRule type="expression" dxfId="35" priority="37">
      <formula>$G$2&lt;65</formula>
    </cfRule>
  </conditionalFormatting>
  <conditionalFormatting sqref="BY1:BY1048576">
    <cfRule type="expression" dxfId="34" priority="36">
      <formula>$G$2&lt;66</formula>
    </cfRule>
  </conditionalFormatting>
  <conditionalFormatting sqref="BZ1:BZ1048576">
    <cfRule type="expression" dxfId="33" priority="35">
      <formula>$G$2&lt;67</formula>
    </cfRule>
  </conditionalFormatting>
  <conditionalFormatting sqref="CA1:CA1048576">
    <cfRule type="expression" dxfId="32" priority="34">
      <formula>$G$2&lt;68</formula>
    </cfRule>
  </conditionalFormatting>
  <conditionalFormatting sqref="CB1:CB1048576">
    <cfRule type="expression" dxfId="31" priority="33">
      <formula>$G$2&lt;69</formula>
    </cfRule>
  </conditionalFormatting>
  <conditionalFormatting sqref="CC1:CC1048576">
    <cfRule type="expression" dxfId="30" priority="32">
      <formula>$G$2&lt;70</formula>
    </cfRule>
  </conditionalFormatting>
  <conditionalFormatting sqref="CD1:CD1048576">
    <cfRule type="expression" dxfId="29" priority="31">
      <formula>$G$2&lt;71</formula>
    </cfRule>
  </conditionalFormatting>
  <conditionalFormatting sqref="CE1:CE1048576">
    <cfRule type="expression" dxfId="28" priority="30">
      <formula>$G$2&lt;72</formula>
    </cfRule>
  </conditionalFormatting>
  <conditionalFormatting sqref="CF1:CF1048576">
    <cfRule type="expression" dxfId="27" priority="29">
      <formula>$G$2&lt;73</formula>
    </cfRule>
  </conditionalFormatting>
  <conditionalFormatting sqref="CG1:CG1048576">
    <cfRule type="expression" dxfId="26" priority="28">
      <formula>$G$2&lt;74</formula>
    </cfRule>
  </conditionalFormatting>
  <conditionalFormatting sqref="CH1:CH1048576">
    <cfRule type="expression" dxfId="25" priority="27">
      <formula>$G$2&lt;75</formula>
    </cfRule>
  </conditionalFormatting>
  <conditionalFormatting sqref="CI1:CI1048576">
    <cfRule type="expression" dxfId="24" priority="26">
      <formula>$G$2&lt;76</formula>
    </cfRule>
  </conditionalFormatting>
  <conditionalFormatting sqref="CJ1:CJ1048576">
    <cfRule type="expression" dxfId="23" priority="25">
      <formula>$G$2&lt;77</formula>
    </cfRule>
  </conditionalFormatting>
  <conditionalFormatting sqref="CK1:CK1048576">
    <cfRule type="expression" dxfId="22" priority="24">
      <formula>$G$2&lt;78</formula>
    </cfRule>
  </conditionalFormatting>
  <conditionalFormatting sqref="CL1:CL1048576">
    <cfRule type="expression" dxfId="21" priority="23">
      <formula>$G$2&lt;79</formula>
    </cfRule>
  </conditionalFormatting>
  <conditionalFormatting sqref="CM1:CM1048576">
    <cfRule type="expression" dxfId="20" priority="22">
      <formula>$G$2&lt;80</formula>
    </cfRule>
  </conditionalFormatting>
  <conditionalFormatting sqref="CN1:CN1048576">
    <cfRule type="expression" dxfId="19" priority="21">
      <formula>$G$2&lt;81</formula>
    </cfRule>
  </conditionalFormatting>
  <conditionalFormatting sqref="CO1:CO1048576">
    <cfRule type="expression" dxfId="18" priority="20">
      <formula>$G$2&lt;82</formula>
    </cfRule>
  </conditionalFormatting>
  <conditionalFormatting sqref="CP1:CP1048576">
    <cfRule type="expression" dxfId="17" priority="19">
      <formula>$G$2&lt;83</formula>
    </cfRule>
  </conditionalFormatting>
  <conditionalFormatting sqref="CQ1:CQ1048576">
    <cfRule type="expression" dxfId="16" priority="18">
      <formula>$G$2&lt;84</formula>
    </cfRule>
  </conditionalFormatting>
  <conditionalFormatting sqref="CR1:CR1048576">
    <cfRule type="expression" dxfId="15" priority="17">
      <formula>$G$2&lt;85</formula>
    </cfRule>
  </conditionalFormatting>
  <conditionalFormatting sqref="CS1:CS1048576">
    <cfRule type="expression" dxfId="14" priority="16">
      <formula>$G$2&lt;86</formula>
    </cfRule>
  </conditionalFormatting>
  <conditionalFormatting sqref="CT1:CT1048576">
    <cfRule type="expression" dxfId="13" priority="15">
      <formula>$G$2&lt;87</formula>
    </cfRule>
  </conditionalFormatting>
  <conditionalFormatting sqref="CU1:CU1048576">
    <cfRule type="expression" dxfId="12" priority="14">
      <formula>$G$2&lt;88</formula>
    </cfRule>
  </conditionalFormatting>
  <conditionalFormatting sqref="CV1:CV1048576">
    <cfRule type="expression" dxfId="11" priority="13">
      <formula>$G$2&lt;89</formula>
    </cfRule>
  </conditionalFormatting>
  <conditionalFormatting sqref="CW1:CW1048576">
    <cfRule type="expression" dxfId="10" priority="12">
      <formula>$G$2&lt;90</formula>
    </cfRule>
  </conditionalFormatting>
  <conditionalFormatting sqref="CX1:CX1048576">
    <cfRule type="expression" dxfId="9" priority="11">
      <formula>$G$2&lt;91</formula>
    </cfRule>
  </conditionalFormatting>
  <conditionalFormatting sqref="CY1:CY1048576">
    <cfRule type="expression" dxfId="8" priority="10">
      <formula>$G$2&lt;92</formula>
    </cfRule>
  </conditionalFormatting>
  <conditionalFormatting sqref="CZ1:CZ1048576">
    <cfRule type="expression" dxfId="7" priority="9">
      <formula>$G$2&lt;93</formula>
    </cfRule>
  </conditionalFormatting>
  <conditionalFormatting sqref="DA1:DA1048576">
    <cfRule type="expression" dxfId="6" priority="8">
      <formula>$G$2&lt;94</formula>
    </cfRule>
  </conditionalFormatting>
  <conditionalFormatting sqref="DB1:DB1048576">
    <cfRule type="expression" dxfId="5" priority="7">
      <formula>$G$2&lt;95</formula>
    </cfRule>
  </conditionalFormatting>
  <conditionalFormatting sqref="DC1:DC1048576">
    <cfRule type="expression" dxfId="4" priority="6">
      <formula>$G$2&lt;96</formula>
    </cfRule>
  </conditionalFormatting>
  <conditionalFormatting sqref="DD1:DD1048576">
    <cfRule type="expression" dxfId="3" priority="5">
      <formula>$G$2&lt;97</formula>
    </cfRule>
  </conditionalFormatting>
  <conditionalFormatting sqref="DE1:DE1048576">
    <cfRule type="expression" dxfId="2" priority="4">
      <formula>$G$2&lt;98</formula>
    </cfRule>
  </conditionalFormatting>
  <conditionalFormatting sqref="DF1:DF1048576">
    <cfRule type="expression" dxfId="1" priority="3">
      <formula>$G$2&lt;99</formula>
    </cfRule>
  </conditionalFormatting>
  <conditionalFormatting sqref="DG1:DG1048576">
    <cfRule type="expression" dxfId="0" priority="2">
      <formula>$G$2&lt;100</formula>
    </cfRule>
  </conditionalFormatting>
  <pageMargins left="0.75000000000000011" right="0.75000000000000011" top="1" bottom="1" header="0.5" footer="0.5"/>
  <pageSetup paperSize="9" scale="56" orientation="portrait" horizontalDpi="4294967292" verticalDpi="4294967292"/>
  <rowBreaks count="1" manualBreakCount="1">
    <brk id="83"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showGridLines="0" zoomScale="58" zoomScaleNormal="58" zoomScalePageLayoutView="58" workbookViewId="0">
      <selection activeCell="C24" sqref="C24"/>
    </sheetView>
  </sheetViews>
  <sheetFormatPr baseColWidth="10" defaultColWidth="10.83203125" defaultRowHeight="16" x14ac:dyDescent="0.2"/>
  <cols>
    <col min="1" max="1" width="10.1640625" style="322" customWidth="1"/>
    <col min="2" max="2" width="9.83203125" style="330" customWidth="1"/>
    <col min="3" max="3" width="42" style="330" customWidth="1"/>
    <col min="4" max="4" width="93.6640625" style="330" customWidth="1"/>
    <col min="5" max="5" width="10.83203125" style="322"/>
    <col min="6" max="6" width="24.33203125" style="322" hidden="1" customWidth="1"/>
    <col min="7" max="7" width="99.5" style="322" hidden="1" customWidth="1"/>
    <col min="8" max="8" width="152.83203125" style="322" hidden="1" customWidth="1"/>
    <col min="9" max="16384" width="10.83203125" style="322"/>
  </cols>
  <sheetData>
    <row r="1" spans="1:8" ht="63" customHeight="1" x14ac:dyDescent="0.2">
      <c r="B1" s="784"/>
      <c r="C1" s="784"/>
      <c r="D1" s="784"/>
      <c r="F1" s="785" t="s">
        <v>630</v>
      </c>
      <c r="G1" s="785"/>
    </row>
    <row r="2" spans="1:8" ht="16" customHeight="1" x14ac:dyDescent="0.2">
      <c r="B2" s="323"/>
      <c r="C2" s="366" t="str">
        <f>Home!B3</f>
        <v>PROJECT:</v>
      </c>
      <c r="D2" s="364">
        <f>Home!C3</f>
        <v>0</v>
      </c>
      <c r="F2" s="785"/>
      <c r="G2" s="785"/>
    </row>
    <row r="3" spans="1:8" ht="16" customHeight="1" x14ac:dyDescent="0.2">
      <c r="B3" s="323"/>
      <c r="C3" s="366" t="str">
        <f>Home!B4</f>
        <v>DATE:</v>
      </c>
      <c r="D3" s="365" t="str">
        <f>Home!C4</f>
        <v>00/00/2018</v>
      </c>
      <c r="F3" s="785"/>
      <c r="G3" s="785"/>
    </row>
    <row r="4" spans="1:8" ht="16" customHeight="1" x14ac:dyDescent="0.2">
      <c r="B4" s="323"/>
      <c r="C4" s="366" t="str">
        <f>Home!B5</f>
        <v>ADDRESS:</v>
      </c>
      <c r="D4" s="364">
        <f>Home!C5</f>
        <v>0</v>
      </c>
      <c r="F4" s="785"/>
      <c r="G4" s="785"/>
    </row>
    <row r="5" spans="1:8" ht="16" customHeight="1" x14ac:dyDescent="0.2">
      <c r="B5" s="323"/>
      <c r="C5" s="323"/>
      <c r="D5" s="364"/>
      <c r="F5" s="785"/>
      <c r="G5" s="785"/>
    </row>
    <row r="6" spans="1:8" ht="18" customHeight="1" x14ac:dyDescent="0.2">
      <c r="B6" s="323"/>
      <c r="C6" s="323"/>
      <c r="D6" s="364"/>
    </row>
    <row r="7" spans="1:8" ht="30" customHeight="1" x14ac:dyDescent="0.45">
      <c r="A7" s="779" t="s">
        <v>626</v>
      </c>
      <c r="B7" s="382" t="str">
        <f>OverallScore!C12</f>
        <v>EN 1.0</v>
      </c>
      <c r="C7" s="382" t="str">
        <f>OverallScore!D12</f>
        <v>LAND USE</v>
      </c>
      <c r="D7" s="325" t="str">
        <f>IF(AND(Environment!I10=100),'Output report'!G8,IF(AND(Environment!I10=80),G9,IF(AND(Environment!I10=50),'Output report'!G10,IF(AND(Environment!I10=30),G11,IF(AND(Environment!I10=0),G12,"")))))</f>
        <v>-</v>
      </c>
      <c r="F7" s="780" t="s">
        <v>514</v>
      </c>
      <c r="G7" s="781"/>
      <c r="H7" s="371" t="s">
        <v>631</v>
      </c>
    </row>
    <row r="8" spans="1:8" ht="30" customHeight="1" x14ac:dyDescent="0.2">
      <c r="A8" s="779"/>
      <c r="B8" s="384" t="str">
        <f>OverallScore!C13</f>
        <v>EN 2.0</v>
      </c>
      <c r="C8" s="384" t="str">
        <f>OverallScore!D13</f>
        <v xml:space="preserve">RESIDENTIAL DENSITY </v>
      </c>
      <c r="D8" s="327" t="str">
        <f>IF(AND(Environment!I18=100),'Output report'!G15,IF(AND(Environment!I18=75),G16,IF(AND(Environment!I18=50),'Output report'!G17,IF(AND(Environment!I18=10),G18,IF(AND(Environment!I18=0),G19,"")))))</f>
        <v>It complies with the local development plan meaning that it contributes to orderly development in the area.</v>
      </c>
      <c r="F8" s="331" t="s">
        <v>582</v>
      </c>
      <c r="G8" s="332" t="s">
        <v>515</v>
      </c>
      <c r="H8" s="372" t="s">
        <v>632</v>
      </c>
    </row>
    <row r="9" spans="1:8" ht="30" customHeight="1" x14ac:dyDescent="0.2">
      <c r="A9" s="779"/>
      <c r="B9" s="384" t="str">
        <f>OverallScore!C14</f>
        <v>EN 3.0</v>
      </c>
      <c r="C9" s="384" t="str">
        <f>OverallScore!D14</f>
        <v>SURFACE WATER RUN-OFF</v>
      </c>
      <c r="D9" s="327" t="str">
        <f>IF(AND(Environment!I25=100),'Output report'!G23,IF(AND(Environment!I25=50),G24,""))</f>
        <v/>
      </c>
      <c r="F9" s="331" t="s">
        <v>583</v>
      </c>
      <c r="G9" s="332" t="s">
        <v>516</v>
      </c>
      <c r="H9" s="372" t="s">
        <v>633</v>
      </c>
    </row>
    <row r="10" spans="1:8" ht="30" customHeight="1" x14ac:dyDescent="0.2">
      <c r="A10" s="779"/>
      <c r="B10" s="384" t="str">
        <f>OverallScore!C16</f>
        <v>EN 4.1</v>
      </c>
      <c r="C10" s="384" t="str">
        <f>OverallScore!D16</f>
        <v>INTERNAL WATER USE*</v>
      </c>
      <c r="D10" s="356" t="str">
        <f>IF(AND(Environment!I31=100),'Output report'!G27,IF(AND(Environment!I31=90),G28,IF(AND(Environment!I31=75),'Output report'!G29,IF(AND(Environment!I31=50),G30,IF(AND(Environment!I31=0),G31,"")))))</f>
        <v>-</v>
      </c>
      <c r="F10" s="331" t="s">
        <v>584</v>
      </c>
      <c r="G10" s="332" t="s">
        <v>578</v>
      </c>
      <c r="H10" s="372" t="s">
        <v>634</v>
      </c>
    </row>
    <row r="11" spans="1:8" ht="30" customHeight="1" x14ac:dyDescent="0.2">
      <c r="A11" s="779"/>
      <c r="B11" s="384" t="str">
        <f>OverallScore!C17</f>
        <v>EN 4.2</v>
      </c>
      <c r="C11" s="384" t="str">
        <f>OverallScore!D17</f>
        <v>EXTERNAL WATER USE</v>
      </c>
      <c r="D11" s="356" t="str">
        <f>IF(AND(Environment!I34=100),'Output report'!G36,IF(AND(Environment!I34=50),G37,""))</f>
        <v/>
      </c>
      <c r="F11" s="333" t="s">
        <v>585</v>
      </c>
      <c r="G11" s="334" t="s">
        <v>619</v>
      </c>
      <c r="H11" s="372" t="s">
        <v>635</v>
      </c>
    </row>
    <row r="12" spans="1:8" ht="30" customHeight="1" x14ac:dyDescent="0.2">
      <c r="A12" s="779"/>
      <c r="B12" s="384" t="str">
        <f>OverallScore!C18</f>
        <v>EN 5.0</v>
      </c>
      <c r="C12" s="384" t="str">
        <f>OverallScore!D18</f>
        <v>ECOLOGY</v>
      </c>
      <c r="D12" s="356" t="str">
        <f>IF(AND(Environment!I42=100),'Output report'!G40,IF(AND(Environment!I42=90),G41,IF(AND(Environment!I42=80),'Output report'!G42,IF(AND(Environment!I42=60),G43,IF(AND(Environment!I42=50),G45,IF(AND(Environment!I42=20),G46,IF(AND(Environment!I42=10),G47,IF(AND(Environment!I42=0),G48,""))))))))</f>
        <v>-</v>
      </c>
      <c r="F12" s="333" t="s">
        <v>586</v>
      </c>
      <c r="G12" s="334" t="s">
        <v>619</v>
      </c>
      <c r="H12" s="372" t="s">
        <v>636</v>
      </c>
    </row>
    <row r="13" spans="1:8" ht="30" customHeight="1" x14ac:dyDescent="0.2">
      <c r="A13" s="779"/>
      <c r="B13" s="384" t="str">
        <f>OverallScore!C19</f>
        <v>EN 6.0</v>
      </c>
      <c r="C13" s="384" t="str">
        <f>OverallScore!D19</f>
        <v>ENERGY USE *</v>
      </c>
      <c r="D13" s="356" t="str">
        <f>IF(AND(Environment!I53=100),'Output report'!G51,IF(AND(Environment!I53=75),G52,IF(AND(Environment!I53=50),'Output report'!G54,IF(AND(Environment!I53=25),G55,IF(AND(Environment!I53=0),G56,"")))))</f>
        <v>-</v>
      </c>
      <c r="F13" s="336"/>
      <c r="G13" s="337"/>
      <c r="H13" s="372" t="s">
        <v>637</v>
      </c>
    </row>
    <row r="14" spans="1:8" ht="30" customHeight="1" x14ac:dyDescent="0.2">
      <c r="A14" s="779"/>
      <c r="B14" s="384" t="str">
        <f>OverallScore!C20</f>
        <v>EN 7.0</v>
      </c>
      <c r="C14" s="384" t="str">
        <f>OverallScore!D20</f>
        <v>WASTE MANAGEMENT</v>
      </c>
      <c r="D14" s="327" t="str">
        <f>IF(AND(Environment!I60=100),'Output report'!G59,IF(AND(Environment!I60=50),G60,IF(AND(Environment!I60=0),'Output report'!G61,"")))</f>
        <v>-</v>
      </c>
      <c r="F14" s="780" t="s">
        <v>517</v>
      </c>
      <c r="G14" s="781"/>
      <c r="H14" s="326"/>
    </row>
    <row r="15" spans="1:8" ht="30" customHeight="1" x14ac:dyDescent="0.2">
      <c r="A15" s="779"/>
      <c r="B15" s="384" t="str">
        <f>OverallScore!C23</f>
        <v>EN 8.0</v>
      </c>
      <c r="C15" s="384" t="str">
        <f>OverallScore!D23</f>
        <v>RESPONSIBLE PROCUREMENT OF TIMBER</v>
      </c>
      <c r="D15" s="357" t="str">
        <f>IF(AND(Environment!I73=100),'Output report'!G64,IF(AND(Environment!I73=75),G65,IF(AND(Environment!I73=50),'Output report'!G66,IF(AND(Environment!I73=0),G67,""))))</f>
        <v>-</v>
      </c>
      <c r="F15" s="338" t="s">
        <v>582</v>
      </c>
      <c r="G15" s="339" t="s">
        <v>518</v>
      </c>
      <c r="H15" s="326"/>
    </row>
    <row r="16" spans="1:8" ht="30" customHeight="1" x14ac:dyDescent="0.2">
      <c r="A16" s="779"/>
      <c r="B16" s="384" t="str">
        <f>OverallScore!C24</f>
        <v>EN 9.0</v>
      </c>
      <c r="C16" s="384" t="str">
        <f>OverallScore!D24</f>
        <v>ENVIRONMENTAL PRODUCT DECLARATION</v>
      </c>
      <c r="D16" s="358" t="str">
        <f>IF(AND(Environment!I80=100),'Output report'!G70,IF(AND(Environment!I80=70),G71,IF(AND(Environment!I80=30),'Output report'!G72,IF(AND(Environment!I80=0),G73,""))))</f>
        <v>-</v>
      </c>
      <c r="E16" s="329"/>
      <c r="F16" s="338" t="s">
        <v>587</v>
      </c>
      <c r="G16" s="339" t="s">
        <v>519</v>
      </c>
      <c r="H16" s="372" t="s">
        <v>638</v>
      </c>
    </row>
    <row r="17" spans="1:8" ht="30" customHeight="1" x14ac:dyDescent="0.2">
      <c r="A17" s="779"/>
      <c r="B17" s="384" t="str">
        <f>OverallScore!C25</f>
        <v>EN 10.0</v>
      </c>
      <c r="C17" s="384" t="str">
        <f>OverallScore!D25</f>
        <v>EMBODIED IMPACT OF MATERIALS</v>
      </c>
      <c r="D17" s="357" t="str">
        <f>IF(AND(Environment!I88=100),'Output report'!G76,IF(AND(Environment!I88=90),G77,IF(AND(Environment!I88=80),'Output report'!G78,IF(AND(Environment!I88=70),'Output report'!G79,IF(AND(Environment!I88=0),G80,"")))))</f>
        <v>-</v>
      </c>
      <c r="E17" s="329"/>
      <c r="F17" s="338" t="s">
        <v>584</v>
      </c>
      <c r="G17" s="339" t="s">
        <v>520</v>
      </c>
      <c r="H17" s="372" t="s">
        <v>639</v>
      </c>
    </row>
    <row r="18" spans="1:8" ht="30" customHeight="1" x14ac:dyDescent="0.2">
      <c r="A18" s="779"/>
      <c r="B18" s="384" t="str">
        <f>OverallScore!C26</f>
        <v>EN 11.0</v>
      </c>
      <c r="C18" s="384" t="str">
        <f>OverallScore!D26</f>
        <v>TRANSPORT IMPACT</v>
      </c>
      <c r="D18" s="358" t="str">
        <f>IF(AND(Environment!I94&lt;=100,Environment!I94&gt;0),'Output report'!G83,"")</f>
        <v/>
      </c>
      <c r="E18" s="329"/>
      <c r="F18" s="338" t="s">
        <v>588</v>
      </c>
      <c r="G18" s="339" t="s">
        <v>521</v>
      </c>
      <c r="H18" s="372" t="s">
        <v>640</v>
      </c>
    </row>
    <row r="19" spans="1:8" ht="30" customHeight="1" x14ac:dyDescent="0.2">
      <c r="A19" s="779"/>
      <c r="B19" s="384" t="str">
        <f>OverallScore!C27</f>
        <v>EN 12.0</v>
      </c>
      <c r="C19" s="384" t="str">
        <f>OverallScore!D27</f>
        <v>DWELLING SIZE ADJUSTMENT FACTOR</v>
      </c>
      <c r="D19" s="359" t="str">
        <f>IF(AND(Environment!I100&lt;0),'Output report'!G86,"")</f>
        <v/>
      </c>
      <c r="E19" s="329"/>
      <c r="F19" s="340" t="s">
        <v>586</v>
      </c>
      <c r="G19" s="341" t="s">
        <v>522</v>
      </c>
      <c r="H19" s="328"/>
    </row>
    <row r="20" spans="1:8" ht="15" customHeight="1" x14ac:dyDescent="0.2">
      <c r="B20" s="385"/>
      <c r="C20" s="385"/>
      <c r="D20" s="362"/>
      <c r="E20" s="329"/>
      <c r="F20" s="335"/>
      <c r="G20" s="335"/>
      <c r="H20" s="328"/>
    </row>
    <row r="21" spans="1:8" s="330" customFormat="1" ht="30" customHeight="1" x14ac:dyDescent="0.2">
      <c r="A21" s="779" t="s">
        <v>627</v>
      </c>
      <c r="B21" s="382" t="str">
        <f>OverallScore!C30</f>
        <v>HW 1.0</v>
      </c>
      <c r="C21" s="382" t="str">
        <f>OverallScore!D30</f>
        <v>INDOOR AIR QUALITY - VENTILATION*</v>
      </c>
      <c r="D21" s="360" t="str">
        <f>IF(AND(HealthWellbeing!I9=100),'Output report'!G90,IF(AND(HealthWellbeing!I9=75),G91,IF(AND(HealthWellbeing!I9=50),'Output report'!G92,"")))</f>
        <v/>
      </c>
      <c r="E21" s="379"/>
      <c r="F21" s="336"/>
      <c r="G21" s="380"/>
      <c r="H21" s="328"/>
    </row>
    <row r="22" spans="1:8" s="330" customFormat="1" ht="30" customHeight="1" x14ac:dyDescent="0.2">
      <c r="A22" s="779"/>
      <c r="B22" s="384" t="str">
        <f>OverallScore!C31</f>
        <v>HW 2.0</v>
      </c>
      <c r="C22" s="384" t="str">
        <f>OverallScore!D31</f>
        <v>DAYLIGHTING*</v>
      </c>
      <c r="D22" s="357" t="str">
        <f>IF(AND(HealthWellbeing!I15=100),'Output report'!G96,IF(AND(HealthWellbeing!I15=70),G97,IF(AND(HealthWellbeing!I15=20),'Output report'!G98,IF(AND(HealthWellbeing!I15=0),'Output report'!G99,""))))</f>
        <v>-</v>
      </c>
      <c r="E22" s="379"/>
      <c r="F22" s="780" t="s">
        <v>523</v>
      </c>
      <c r="G22" s="781"/>
      <c r="H22" s="328"/>
    </row>
    <row r="23" spans="1:8" s="330" customFormat="1" ht="30" customHeight="1" x14ac:dyDescent="0.2">
      <c r="A23" s="779"/>
      <c r="B23" s="384" t="str">
        <f>OverallScore!C33</f>
        <v>HW 3.1</v>
      </c>
      <c r="C23" s="384" t="str">
        <f>OverallScore!D33</f>
        <v>AIRBORNE SOUND INSULATION - Walls</v>
      </c>
      <c r="D23" s="327" t="str">
        <f>IF(AND(HealthWellbeing!I23=50),'Output report'!G103,IF(AND(HealthWellbeing!I23=25),G104,IF(AND(HealthWellbeing!I23=15),'Output report'!G105,"")))</f>
        <v/>
      </c>
      <c r="E23" s="379"/>
      <c r="F23" s="338" t="s">
        <v>582</v>
      </c>
      <c r="G23" s="339" t="s">
        <v>524</v>
      </c>
      <c r="H23" s="372" t="s">
        <v>641</v>
      </c>
    </row>
    <row r="24" spans="1:8" s="330" customFormat="1" ht="30" customHeight="1" x14ac:dyDescent="0.2">
      <c r="A24" s="779"/>
      <c r="B24" s="384" t="str">
        <f>OverallScore!C34</f>
        <v>HW 3.2</v>
      </c>
      <c r="C24" s="384" t="str">
        <f>OverallScore!D34</f>
        <v>AIRBORNE SOUND INSULATION - Floors</v>
      </c>
      <c r="D24" s="327" t="str">
        <f>IF(AND(HealthWellbeing!I26=50),'Output report'!G103,IF(AND(HealthWellbeing!I26=25),G104,IF(AND(HealthWellbeing!I26=15),'Output report'!G105,"")))</f>
        <v/>
      </c>
      <c r="E24" s="379"/>
      <c r="F24" s="340" t="s">
        <v>584</v>
      </c>
      <c r="G24" s="341" t="s">
        <v>525</v>
      </c>
      <c r="H24" s="372" t="s">
        <v>642</v>
      </c>
    </row>
    <row r="25" spans="1:8" s="330" customFormat="1" ht="30" customHeight="1" x14ac:dyDescent="0.2">
      <c r="A25" s="779"/>
      <c r="B25" s="384" t="str">
        <f>OverallScore!C35</f>
        <v>HW 3.3</v>
      </c>
      <c r="C25" s="384" t="str">
        <f>OverallScore!D35</f>
        <v>IMPACT SOUND INSULATION - Floors</v>
      </c>
      <c r="D25" s="327" t="str">
        <f>IF(AND(HealthWellbeing!I29=50),'Output report'!G103,IF(AND(HealthWellbeing!I29=25),G104,IF(AND(HealthWellbeing!I29=15),'Output report'!G105,"")))</f>
        <v/>
      </c>
      <c r="E25" s="379"/>
      <c r="F25" s="336"/>
      <c r="G25" s="380"/>
      <c r="H25" s="372" t="s">
        <v>643</v>
      </c>
    </row>
    <row r="26" spans="1:8" s="330" customFormat="1" ht="1" customHeight="1" x14ac:dyDescent="0.2">
      <c r="A26" s="779"/>
      <c r="B26" s="383"/>
      <c r="C26" s="383"/>
      <c r="D26" s="323"/>
      <c r="F26" s="780" t="s">
        <v>579</v>
      </c>
      <c r="G26" s="781"/>
      <c r="H26" s="372" t="s">
        <v>644</v>
      </c>
    </row>
    <row r="27" spans="1:8" s="330" customFormat="1" ht="30" customHeight="1" x14ac:dyDescent="0.2">
      <c r="A27" s="779"/>
      <c r="B27" s="382" t="str">
        <f>OverallScore!C38</f>
        <v>HW 4.1</v>
      </c>
      <c r="C27" s="382" t="str">
        <f>OverallScore!D38</f>
        <v>SUMMER COMFORT - RISK OF OVERHEATING</v>
      </c>
      <c r="D27" s="324" t="str">
        <f>IF(AND(HealthWellbeing!I39=100),'Output report'!G108,IF(AND(HealthWellbeing!I69=25),G109,IF(AND(HealthWellbeing!I39=50),'Output report'!G110,IF(AND(HealthWellbeing!I39=0),'Output report'!G111,""))))</f>
        <v>-</v>
      </c>
      <c r="F27" s="338" t="s">
        <v>582</v>
      </c>
      <c r="G27" s="339" t="s">
        <v>526</v>
      </c>
      <c r="H27" s="381"/>
    </row>
    <row r="28" spans="1:8" s="330" customFormat="1" ht="30" customHeight="1" x14ac:dyDescent="0.2">
      <c r="A28" s="779"/>
      <c r="B28" s="384" t="str">
        <f>OverallScore!C39</f>
        <v>HW 4.2</v>
      </c>
      <c r="C28" s="384" t="str">
        <f>OverallScore!D39</f>
        <v>WINTER COMFORT - RADIANT ASYMMETRY</v>
      </c>
      <c r="D28" s="327" t="str">
        <f>IF(AND(HealthWellbeing!I43=50),'Output report'!G114,IF(AND(HealthWellbeing!I43=25),'Output report'!G115,""))</f>
        <v/>
      </c>
      <c r="F28" s="338" t="s">
        <v>589</v>
      </c>
      <c r="G28" s="339" t="s">
        <v>527</v>
      </c>
      <c r="H28" s="372" t="s">
        <v>645</v>
      </c>
    </row>
    <row r="29" spans="1:8" s="330" customFormat="1" ht="30" customHeight="1" x14ac:dyDescent="0.2">
      <c r="A29" s="779"/>
      <c r="B29" s="384" t="str">
        <f>OverallScore!C40</f>
        <v>HW 5.0</v>
      </c>
      <c r="C29" s="384" t="str">
        <f>OverallScore!D40</f>
        <v>LOW VOC SPECIFICATION AND TESTING</v>
      </c>
      <c r="D29" s="327" t="str">
        <f>IF(AND(HealthWellbeing!I49=100),'Output report'!G118,IF(AND(HealthWellbeing!I49=50),'Output report'!G119,""))</f>
        <v/>
      </c>
      <c r="F29" s="340" t="s">
        <v>587</v>
      </c>
      <c r="G29" s="341" t="s">
        <v>528</v>
      </c>
      <c r="H29" s="372" t="s">
        <v>646</v>
      </c>
    </row>
    <row r="30" spans="1:8" s="330" customFormat="1" ht="30" customHeight="1" x14ac:dyDescent="0.2">
      <c r="A30" s="779"/>
      <c r="B30" s="384" t="str">
        <f>OverallScore!C41</f>
        <v>HW 6.0</v>
      </c>
      <c r="C30" s="384" t="str">
        <f>OverallScore!D41</f>
        <v>WALKABLE NEIGHBOURHOODS</v>
      </c>
      <c r="D30" s="327" t="str">
        <f>IF(AND(HealthWellbeing!I53&gt;=66),'Output report'!G122,IF(AND(HealthWellbeing!I53&gt;=33),'Output report'!G123,IF(AND(HealthWellbeing!I53&gt;=0),'Output report'!G124,"")))</f>
        <v>The location of the home and its proximity to amenities, walking and cycling paths provides a good level of opportunities for its occupants to lead an active life.</v>
      </c>
      <c r="F30" s="340" t="s">
        <v>584</v>
      </c>
      <c r="G30" s="341" t="s">
        <v>619</v>
      </c>
      <c r="H30" s="372" t="s">
        <v>647</v>
      </c>
    </row>
    <row r="31" spans="1:8" ht="15" customHeight="1" x14ac:dyDescent="0.2">
      <c r="B31" s="386"/>
      <c r="C31" s="386"/>
      <c r="D31" s="244"/>
      <c r="F31" s="340" t="s">
        <v>586</v>
      </c>
      <c r="G31" s="341" t="s">
        <v>619</v>
      </c>
      <c r="H31" s="372" t="s">
        <v>648</v>
      </c>
    </row>
    <row r="32" spans="1:8" hidden="1" x14ac:dyDescent="0.2">
      <c r="B32" s="383"/>
      <c r="C32" s="383"/>
      <c r="D32" s="323"/>
      <c r="F32" s="336"/>
      <c r="G32" s="337"/>
      <c r="H32" s="326"/>
    </row>
    <row r="33" spans="1:8" ht="1" customHeight="1" x14ac:dyDescent="0.2">
      <c r="B33" s="383"/>
      <c r="C33" s="383"/>
      <c r="D33" s="323"/>
      <c r="F33" s="351"/>
      <c r="G33" s="351"/>
      <c r="H33" s="326"/>
    </row>
    <row r="34" spans="1:8" ht="30" customHeight="1" x14ac:dyDescent="0.2">
      <c r="A34" s="779" t="s">
        <v>628</v>
      </c>
      <c r="B34" s="382" t="str">
        <f>OverallScore!C45</f>
        <v>EC 1.0</v>
      </c>
      <c r="C34" s="382" t="str">
        <f>OverallScore!D45</f>
        <v>NET SPACE HEAT DEMAND*</v>
      </c>
      <c r="D34" s="324" t="str">
        <f>IF(AND(Economic!I10=100),'Output report'!G127,IF(AND(Economic!I10=75),'Output report'!G128,IF(AND(Economic!I10=50),'Output report'!G129,"")))</f>
        <v/>
      </c>
      <c r="F34" s="780" t="s">
        <v>580</v>
      </c>
      <c r="G34" s="781"/>
      <c r="H34" s="326"/>
    </row>
    <row r="35" spans="1:8" ht="30" customHeight="1" x14ac:dyDescent="0.2">
      <c r="A35" s="779"/>
      <c r="B35" s="384" t="str">
        <f>OverallScore!C46</f>
        <v>EC 2.0</v>
      </c>
      <c r="C35" s="384" t="str">
        <f>OverallScore!D46</f>
        <v>ENERGY COSTS</v>
      </c>
      <c r="D35" s="327" t="str">
        <f>IF(AND(Economic!I17=100),'Output report'!G132,IF(AND(Economic!I17=75),'Output report'!G133,IF(AND(Economic!I17=50),'Output report'!G134,"")))</f>
        <v/>
      </c>
      <c r="F35" s="342"/>
      <c r="G35" s="343"/>
      <c r="H35" s="328"/>
    </row>
    <row r="36" spans="1:8" ht="30" customHeight="1" x14ac:dyDescent="0.2">
      <c r="A36" s="779"/>
      <c r="B36" s="384" t="str">
        <f>OverallScore!C47</f>
        <v>EC 3.0</v>
      </c>
      <c r="C36" s="384" t="str">
        <f>OverallScore!D47</f>
        <v>TRANSPORT COSTS</v>
      </c>
      <c r="D36" s="327" t="str">
        <f>IF(AND(Economic!I22&gt;=50),'Output report'!G137,IF(AND(Economic!I22&gt;=0),'Output report'!G138,""))</f>
        <v>-</v>
      </c>
      <c r="F36" s="340" t="s">
        <v>590</v>
      </c>
      <c r="G36" s="341" t="s">
        <v>529</v>
      </c>
      <c r="H36" s="328"/>
    </row>
    <row r="37" spans="1:8" ht="30" customHeight="1" x14ac:dyDescent="0.2">
      <c r="A37" s="779"/>
      <c r="B37" s="384" t="str">
        <f>OverallScore!C48</f>
        <v>EC 4.0</v>
      </c>
      <c r="C37" s="384" t="str">
        <f>OverallScore!D48</f>
        <v>UNIVERSAL DESIGN</v>
      </c>
      <c r="D37" s="327" t="str">
        <f>IF(AND(Economic!I26&gt;=50),'Output report'!G141,IF(AND(Economic!I26&gt;=0),'Output report'!G142,""))</f>
        <v>The home has some design features  suitable  for occupants  with a temporary  or permanent mobility impairment.</v>
      </c>
      <c r="F37" s="340" t="s">
        <v>586</v>
      </c>
      <c r="G37" s="341" t="s">
        <v>530</v>
      </c>
      <c r="H37" s="328"/>
    </row>
    <row r="38" spans="1:8" ht="30" customHeight="1" x14ac:dyDescent="0.2">
      <c r="A38" s="779"/>
      <c r="B38" s="384" t="str">
        <f>OverallScore!C49</f>
        <v>EC 5.0</v>
      </c>
      <c r="C38" s="384" t="str">
        <f>OverallScore!D49</f>
        <v>SMART MONITORING OF ENERGY, HEAT AND WATER</v>
      </c>
      <c r="D38" s="327" t="str">
        <f>IF(AND(Economic!F42&gt;=50),'Output report'!G146,IF(AND(Economic!F42&gt;=0),'Output report'!G147,""))</f>
        <v>It is provided with a set of smart controls to make it easier to manage heating/ electricity/ hot water/ and water use and costs.</v>
      </c>
      <c r="F38" s="336"/>
      <c r="G38" s="337"/>
      <c r="H38" s="326"/>
    </row>
    <row r="39" spans="1:8" ht="30" customHeight="1" x14ac:dyDescent="0.2">
      <c r="A39" s="779"/>
      <c r="B39" s="384" t="str">
        <f>OverallScore!C50</f>
        <v>EC 6.0</v>
      </c>
      <c r="C39" s="384" t="str">
        <f>OverallScore!D50</f>
        <v>ENERGY LABELLED GOODS</v>
      </c>
      <c r="D39" s="356">
        <f>IF(AND(Economic!I51&gt;=50),'Output report'!G151,IF(AND(Economic!I51&gt;=0),'Output report'!G153,""))</f>
        <v>0</v>
      </c>
      <c r="F39" s="780" t="s">
        <v>531</v>
      </c>
      <c r="G39" s="781"/>
      <c r="H39" s="326"/>
    </row>
    <row r="40" spans="1:8" ht="30" customHeight="1" x14ac:dyDescent="0.2">
      <c r="A40" s="779"/>
      <c r="B40" s="384" t="str">
        <f>OverallScore!C51</f>
        <v>EC 7.0</v>
      </c>
      <c r="C40" s="384" t="str">
        <f>OverallScore!D51</f>
        <v>FLOOD RISK</v>
      </c>
      <c r="D40" s="327" t="str">
        <f>IF(AND(Economic!I56&gt;=50),'Output report'!G156,IF(AND(Economic!I56&gt;=0),'Output report'!G157,""))</f>
        <v>-</v>
      </c>
      <c r="F40" s="338" t="s">
        <v>582</v>
      </c>
      <c r="G40" s="339" t="s">
        <v>532</v>
      </c>
      <c r="H40" s="372" t="s">
        <v>649</v>
      </c>
    </row>
    <row r="41" spans="1:8" x14ac:dyDescent="0.2">
      <c r="B41" s="363"/>
      <c r="C41" s="363"/>
      <c r="D41" s="244"/>
      <c r="F41" s="338" t="s">
        <v>589</v>
      </c>
      <c r="G41" s="339" t="s">
        <v>530</v>
      </c>
      <c r="H41" s="372" t="s">
        <v>650</v>
      </c>
    </row>
    <row r="42" spans="1:8" ht="1" customHeight="1" x14ac:dyDescent="0.2">
      <c r="B42" s="361"/>
      <c r="C42" s="361"/>
      <c r="D42" s="323"/>
      <c r="F42" s="340" t="s">
        <v>583</v>
      </c>
      <c r="G42" s="341" t="s">
        <v>530</v>
      </c>
      <c r="H42" s="373" t="s">
        <v>651</v>
      </c>
    </row>
    <row r="43" spans="1:8" ht="1" customHeight="1" x14ac:dyDescent="0.2">
      <c r="B43" s="361"/>
      <c r="C43" s="361"/>
      <c r="D43" s="323"/>
      <c r="F43" s="340" t="s">
        <v>591</v>
      </c>
      <c r="G43" s="341" t="s">
        <v>619</v>
      </c>
      <c r="H43" s="326"/>
    </row>
    <row r="44" spans="1:8" ht="30" customHeight="1" x14ac:dyDescent="0.2">
      <c r="A44" s="779" t="s">
        <v>629</v>
      </c>
      <c r="B44" s="382" t="str">
        <f>OverallScore!C55</f>
        <v>QA 1.0</v>
      </c>
      <c r="C44" s="382" t="str">
        <f>OverallScore!D55</f>
        <v>LEVEL OF AIR INFILTRATION| AIRTIGHTNESS*</v>
      </c>
      <c r="D44" s="324" t="str">
        <f>IF(AND(Quality!I12=100),'Output report'!G160,IF(AND(Quality!I12=50),G161,IF(AND(Quality!I12=10),'Output report'!G162,"")))</f>
        <v/>
      </c>
      <c r="F44" s="340" t="s">
        <v>584</v>
      </c>
      <c r="G44" s="341" t="s">
        <v>619</v>
      </c>
      <c r="H44" s="326"/>
    </row>
    <row r="45" spans="1:8" ht="30" customHeight="1" x14ac:dyDescent="0.2">
      <c r="A45" s="779"/>
      <c r="B45" s="383" t="str">
        <f>OverallScore!C56</f>
        <v>QA 2.0</v>
      </c>
      <c r="C45" s="383" t="str">
        <f>OverallScore!D56</f>
        <v xml:space="preserve">THERMAL BRIDGING </v>
      </c>
      <c r="D45" s="323"/>
      <c r="F45" s="340" t="s">
        <v>584</v>
      </c>
      <c r="G45" s="341"/>
      <c r="H45" s="326"/>
    </row>
    <row r="46" spans="1:8" ht="30" customHeight="1" x14ac:dyDescent="0.2">
      <c r="A46" s="779"/>
      <c r="B46" s="382" t="str">
        <f>OverallScore!C57</f>
        <v>QA 2.1</v>
      </c>
      <c r="C46" s="382" t="str">
        <f>OverallScore!D57</f>
        <v>THERMAL BRIDGING ADJUSTMENT*</v>
      </c>
      <c r="D46" s="324" t="str">
        <f>IF(AND(Quality!I20=100),'Output report'!G165,IF(AND(Quality!I20=85),G166,IF(AND(Quality!I20=25),'Output report'!G167,"")))</f>
        <v/>
      </c>
      <c r="F46" s="340" t="s">
        <v>592</v>
      </c>
      <c r="G46" s="341" t="s">
        <v>619</v>
      </c>
      <c r="H46" s="326"/>
    </row>
    <row r="47" spans="1:8" ht="30" customHeight="1" x14ac:dyDescent="0.2">
      <c r="A47" s="779"/>
      <c r="B47" s="384" t="str">
        <f>OverallScore!C58</f>
        <v>QA 2.2</v>
      </c>
      <c r="C47" s="384" t="str">
        <f>OverallScore!D58</f>
        <v>PHOTOGRAPHIC RECORD</v>
      </c>
      <c r="D47" s="327" t="str">
        <f>IF(AND(Quality!I24=50),'Output report'!G170,IF(AND(Quality!I24=0),G171,""))</f>
        <v>-</v>
      </c>
      <c r="F47" s="340" t="s">
        <v>588</v>
      </c>
      <c r="G47" s="341" t="s">
        <v>619</v>
      </c>
      <c r="H47" s="326"/>
    </row>
    <row r="48" spans="1:8" ht="30" customHeight="1" x14ac:dyDescent="0.2">
      <c r="A48" s="779"/>
      <c r="B48" s="382" t="str">
        <f>OverallScore!C59</f>
        <v>QA 2.3</v>
      </c>
      <c r="C48" s="382" t="str">
        <f>OverallScore!D59</f>
        <v>THERMOGRAPHIC IMAGING</v>
      </c>
      <c r="D48" s="324" t="str">
        <f>IF(AND(Quality!I24=50),'Output report'!G174,IF(AND(Quality!I24=0),G175,""))</f>
        <v>-</v>
      </c>
      <c r="F48" s="340" t="s">
        <v>586</v>
      </c>
      <c r="G48" s="341" t="s">
        <v>619</v>
      </c>
      <c r="H48" s="326"/>
    </row>
    <row r="49" spans="1:8" ht="30" customHeight="1" x14ac:dyDescent="0.2">
      <c r="A49" s="779"/>
      <c r="B49" s="384" t="str">
        <f>OverallScore!C60</f>
        <v>QA 3.0</v>
      </c>
      <c r="C49" s="384" t="str">
        <f>OverallScore!D60</f>
        <v>CONSTRUCTION TEAM SKILLS*</v>
      </c>
      <c r="D49" s="327" t="str">
        <f>IF(AND(Quality!I24=100),'Output report'!G178,IF(AND(Quality!I24=0),G179,""))</f>
        <v>-</v>
      </c>
      <c r="F49" s="336"/>
      <c r="G49" s="337"/>
      <c r="H49" s="326"/>
    </row>
    <row r="50" spans="1:8" ht="1" customHeight="1" x14ac:dyDescent="0.2">
      <c r="A50" s="779"/>
      <c r="B50" s="383"/>
      <c r="C50" s="383"/>
      <c r="D50" s="323"/>
      <c r="F50" s="780" t="s">
        <v>581</v>
      </c>
      <c r="G50" s="781"/>
      <c r="H50" s="326"/>
    </row>
    <row r="51" spans="1:8" ht="30" customHeight="1" x14ac:dyDescent="0.2">
      <c r="A51" s="779"/>
      <c r="B51" s="382" t="str">
        <f>OverallScore!C62</f>
        <v>QA 4.1</v>
      </c>
      <c r="C51" s="382" t="str">
        <f>OverallScore!D62</f>
        <v>DESIGN TEAM SKILLS*</v>
      </c>
      <c r="D51" s="324" t="str">
        <f>IF(AND(Quality!I39=100),'Output report'!G182,IF(AND(Quality!I39=0),G183,""))</f>
        <v>-</v>
      </c>
      <c r="F51" s="338" t="s">
        <v>582</v>
      </c>
      <c r="G51" s="339" t="s">
        <v>533</v>
      </c>
      <c r="H51" s="326"/>
    </row>
    <row r="52" spans="1:8" ht="30" customHeight="1" x14ac:dyDescent="0.2">
      <c r="A52" s="779"/>
      <c r="B52" s="384" t="str">
        <f>OverallScore!C63</f>
        <v>QA 4.2</v>
      </c>
      <c r="C52" s="384" t="str">
        <f>OverallScore!D63</f>
        <v>DESIGN TEAM PLANNING</v>
      </c>
      <c r="D52" s="327" t="str">
        <f>IF(AND(Quality!I42=25),'Output report'!G186,IF(AND(Quality!I42=0),G187,""))</f>
        <v>-</v>
      </c>
      <c r="F52" s="338" t="s">
        <v>593</v>
      </c>
      <c r="G52" s="339" t="s">
        <v>534</v>
      </c>
      <c r="H52" s="372" t="s">
        <v>652</v>
      </c>
    </row>
    <row r="53" spans="1:8" ht="30" customHeight="1" x14ac:dyDescent="0.2">
      <c r="A53" s="779"/>
      <c r="B53" s="384" t="str">
        <f>OverallScore!C64</f>
        <v>QA 5.0</v>
      </c>
      <c r="C53" s="384" t="str">
        <f>OverallScore!D64</f>
        <v>COMMISSIONING OF SERVICES</v>
      </c>
      <c r="D53" s="327" t="str">
        <f>IF(AND(Quality!I48=100),'Output report'!G190,IF(AND(Quality!I48=50),G191,""))</f>
        <v/>
      </c>
      <c r="F53" s="344" t="s">
        <v>577</v>
      </c>
      <c r="G53" s="345" t="s">
        <v>535</v>
      </c>
      <c r="H53" s="372" t="s">
        <v>653</v>
      </c>
    </row>
    <row r="54" spans="1:8" ht="30" customHeight="1" x14ac:dyDescent="0.2">
      <c r="A54" s="779"/>
      <c r="B54" s="384" t="str">
        <f>OverallScore!C65</f>
        <v>QA 6.0</v>
      </c>
      <c r="C54" s="384" t="str">
        <f>OverallScore!D65</f>
        <v>CONSUMER INFORMATION AND AFTERCARE</v>
      </c>
      <c r="D54" s="327" t="str">
        <f>IF(AND(Quality!I59=100),'Output report'!G194,IF(AND(Quality!I59=80),'Output report'!G195,IF(AND(Quality!I59=60),'Output report'!G196,IF(AND(Quality!I59=40),'Output report'!G197,IF(AND(Quality!I59=20),'Output report'!G198,IF(AND(Quality!I59=0),G199,""))))))</f>
        <v>-</v>
      </c>
      <c r="F54" s="340" t="s">
        <v>584</v>
      </c>
      <c r="G54" s="341" t="s">
        <v>536</v>
      </c>
      <c r="H54" s="326"/>
    </row>
    <row r="55" spans="1:8" x14ac:dyDescent="0.2">
      <c r="B55" s="323"/>
      <c r="C55" s="323"/>
      <c r="D55" s="323"/>
      <c r="F55" s="340" t="s">
        <v>590</v>
      </c>
      <c r="G55" s="341" t="s">
        <v>537</v>
      </c>
      <c r="H55" s="326"/>
    </row>
    <row r="56" spans="1:8" x14ac:dyDescent="0.2">
      <c r="B56" s="323"/>
      <c r="C56" s="323"/>
      <c r="D56" s="323"/>
      <c r="F56" s="340" t="s">
        <v>586</v>
      </c>
      <c r="G56" s="341" t="s">
        <v>619</v>
      </c>
      <c r="H56" s="326"/>
    </row>
    <row r="57" spans="1:8" x14ac:dyDescent="0.2">
      <c r="B57" s="323"/>
      <c r="C57" s="323"/>
      <c r="D57" s="323"/>
      <c r="F57" s="336"/>
      <c r="G57" s="337"/>
      <c r="H57" s="326"/>
    </row>
    <row r="58" spans="1:8" x14ac:dyDescent="0.2">
      <c r="B58" s="323"/>
      <c r="C58" s="323"/>
      <c r="D58" s="323"/>
      <c r="F58" s="780" t="s">
        <v>594</v>
      </c>
      <c r="G58" s="781"/>
      <c r="H58" s="326"/>
    </row>
    <row r="59" spans="1:8" x14ac:dyDescent="0.2">
      <c r="B59" s="323"/>
      <c r="C59" s="323"/>
      <c r="D59" s="323"/>
      <c r="F59" s="338" t="s">
        <v>582</v>
      </c>
      <c r="G59" s="339" t="s">
        <v>538</v>
      </c>
      <c r="H59" s="373" t="s">
        <v>654</v>
      </c>
    </row>
    <row r="60" spans="1:8" x14ac:dyDescent="0.2">
      <c r="B60" s="323"/>
      <c r="C60" s="323"/>
      <c r="D60" s="323"/>
      <c r="F60" s="340" t="s">
        <v>584</v>
      </c>
      <c r="G60" s="339" t="s">
        <v>538</v>
      </c>
      <c r="H60" s="326"/>
    </row>
    <row r="61" spans="1:8" x14ac:dyDescent="0.2">
      <c r="B61" s="323"/>
      <c r="C61" s="323"/>
      <c r="D61" s="323"/>
      <c r="F61" s="340" t="s">
        <v>586</v>
      </c>
      <c r="G61" s="341" t="s">
        <v>619</v>
      </c>
      <c r="H61" s="326"/>
    </row>
    <row r="62" spans="1:8" x14ac:dyDescent="0.2">
      <c r="B62" s="323"/>
      <c r="C62" s="323"/>
      <c r="D62" s="323"/>
      <c r="F62" s="336"/>
      <c r="G62" s="337"/>
      <c r="H62" s="326"/>
    </row>
    <row r="63" spans="1:8" x14ac:dyDescent="0.2">
      <c r="B63" s="323"/>
      <c r="C63" s="323"/>
      <c r="D63" s="323"/>
      <c r="F63" s="780" t="s">
        <v>539</v>
      </c>
      <c r="G63" s="781"/>
      <c r="H63" s="326"/>
    </row>
    <row r="64" spans="1:8" x14ac:dyDescent="0.2">
      <c r="B64" s="323"/>
      <c r="C64" s="323"/>
      <c r="D64" s="323"/>
      <c r="F64" s="338" t="s">
        <v>582</v>
      </c>
      <c r="G64" s="339" t="s">
        <v>619</v>
      </c>
      <c r="H64" s="372" t="s">
        <v>655</v>
      </c>
    </row>
    <row r="65" spans="2:8" x14ac:dyDescent="0.2">
      <c r="B65" s="323"/>
      <c r="C65" s="323"/>
      <c r="D65" s="323"/>
      <c r="F65" s="338" t="s">
        <v>593</v>
      </c>
      <c r="G65" s="339" t="s">
        <v>619</v>
      </c>
      <c r="H65" s="372" t="s">
        <v>656</v>
      </c>
    </row>
    <row r="66" spans="2:8" x14ac:dyDescent="0.2">
      <c r="B66" s="323"/>
      <c r="C66" s="323"/>
      <c r="D66" s="323"/>
      <c r="F66" s="340" t="s">
        <v>584</v>
      </c>
      <c r="G66" s="341" t="s">
        <v>619</v>
      </c>
      <c r="H66" s="372" t="s">
        <v>657</v>
      </c>
    </row>
    <row r="67" spans="2:8" x14ac:dyDescent="0.2">
      <c r="B67" s="323"/>
      <c r="C67" s="323"/>
      <c r="D67" s="323"/>
      <c r="F67" s="340" t="s">
        <v>586</v>
      </c>
      <c r="G67" s="341" t="s">
        <v>619</v>
      </c>
      <c r="H67" s="326"/>
    </row>
    <row r="68" spans="2:8" x14ac:dyDescent="0.2">
      <c r="B68" s="323"/>
      <c r="C68" s="323"/>
      <c r="D68" s="323"/>
      <c r="F68" s="336"/>
      <c r="G68" s="337"/>
      <c r="H68" s="326"/>
    </row>
    <row r="69" spans="2:8" x14ac:dyDescent="0.2">
      <c r="B69" s="323"/>
      <c r="C69" s="323"/>
      <c r="D69" s="323"/>
      <c r="F69" s="780" t="s">
        <v>540</v>
      </c>
      <c r="G69" s="781"/>
      <c r="H69" s="326"/>
    </row>
    <row r="70" spans="2:8" x14ac:dyDescent="0.2">
      <c r="B70" s="323"/>
      <c r="C70" s="323"/>
      <c r="D70" s="323"/>
      <c r="F70" s="338" t="s">
        <v>582</v>
      </c>
      <c r="G70" s="339" t="s">
        <v>541</v>
      </c>
      <c r="H70" s="372" t="s">
        <v>658</v>
      </c>
    </row>
    <row r="71" spans="2:8" x14ac:dyDescent="0.2">
      <c r="B71" s="323"/>
      <c r="C71" s="323"/>
      <c r="D71" s="323"/>
      <c r="F71" s="338" t="s">
        <v>595</v>
      </c>
      <c r="G71" s="339" t="s">
        <v>542</v>
      </c>
      <c r="H71" s="372" t="s">
        <v>659</v>
      </c>
    </row>
    <row r="72" spans="2:8" x14ac:dyDescent="0.2">
      <c r="B72" s="323"/>
      <c r="C72" s="323"/>
      <c r="D72" s="323"/>
      <c r="F72" s="340" t="s">
        <v>585</v>
      </c>
      <c r="G72" s="341" t="s">
        <v>543</v>
      </c>
      <c r="H72" s="372" t="s">
        <v>660</v>
      </c>
    </row>
    <row r="73" spans="2:8" x14ac:dyDescent="0.2">
      <c r="B73" s="323"/>
      <c r="C73" s="323"/>
      <c r="D73" s="323"/>
      <c r="F73" s="340" t="s">
        <v>586</v>
      </c>
      <c r="G73" s="341" t="s">
        <v>619</v>
      </c>
      <c r="H73" s="372" t="s">
        <v>661</v>
      </c>
    </row>
    <row r="74" spans="2:8" x14ac:dyDescent="0.2">
      <c r="B74" s="323"/>
      <c r="C74" s="323"/>
      <c r="D74" s="323"/>
      <c r="F74" s="336"/>
      <c r="G74" s="337"/>
      <c r="H74" s="326"/>
    </row>
    <row r="75" spans="2:8" x14ac:dyDescent="0.2">
      <c r="B75" s="323"/>
      <c r="C75" s="323"/>
      <c r="D75" s="323"/>
      <c r="F75" s="782" t="s">
        <v>544</v>
      </c>
      <c r="G75" s="783"/>
      <c r="H75" s="326"/>
    </row>
    <row r="76" spans="2:8" x14ac:dyDescent="0.2">
      <c r="B76" s="323"/>
      <c r="C76" s="323"/>
      <c r="D76" s="323"/>
      <c r="F76" s="354" t="s">
        <v>582</v>
      </c>
      <c r="G76" s="355" t="s">
        <v>619</v>
      </c>
      <c r="H76" s="373" t="s">
        <v>662</v>
      </c>
    </row>
    <row r="77" spans="2:8" x14ac:dyDescent="0.2">
      <c r="B77" s="323"/>
      <c r="C77" s="323"/>
      <c r="D77" s="323"/>
      <c r="F77" s="354" t="s">
        <v>589</v>
      </c>
      <c r="G77" s="355" t="s">
        <v>619</v>
      </c>
      <c r="H77" s="373" t="s">
        <v>663</v>
      </c>
    </row>
    <row r="78" spans="2:8" x14ac:dyDescent="0.2">
      <c r="B78" s="323"/>
      <c r="C78" s="323"/>
      <c r="D78" s="323"/>
      <c r="F78" s="354" t="s">
        <v>583</v>
      </c>
      <c r="G78" s="355" t="s">
        <v>619</v>
      </c>
      <c r="H78" s="326"/>
    </row>
    <row r="79" spans="2:8" x14ac:dyDescent="0.2">
      <c r="B79" s="323"/>
      <c r="C79" s="323"/>
      <c r="D79" s="323"/>
      <c r="F79" s="354" t="s">
        <v>595</v>
      </c>
      <c r="G79" s="355" t="s">
        <v>619</v>
      </c>
      <c r="H79" s="326"/>
    </row>
    <row r="80" spans="2:8" x14ac:dyDescent="0.2">
      <c r="B80" s="323"/>
      <c r="C80" s="323"/>
      <c r="D80" s="323"/>
      <c r="F80" s="352" t="s">
        <v>586</v>
      </c>
      <c r="G80" s="353" t="s">
        <v>619</v>
      </c>
      <c r="H80" s="326"/>
    </row>
    <row r="81" spans="2:8" x14ac:dyDescent="0.2">
      <c r="B81" s="323"/>
      <c r="C81" s="323"/>
      <c r="D81" s="323"/>
      <c r="F81" s="346"/>
      <c r="G81" s="346"/>
      <c r="H81" s="326"/>
    </row>
    <row r="82" spans="2:8" x14ac:dyDescent="0.2">
      <c r="B82" s="323"/>
      <c r="C82" s="323"/>
      <c r="D82" s="323"/>
      <c r="F82" s="780" t="s">
        <v>545</v>
      </c>
      <c r="G82" s="781"/>
      <c r="H82" s="326"/>
    </row>
    <row r="83" spans="2:8" ht="30" x14ac:dyDescent="0.2">
      <c r="B83" s="323"/>
      <c r="C83" s="323"/>
      <c r="D83" s="323"/>
      <c r="F83" s="340" t="s">
        <v>596</v>
      </c>
      <c r="G83" s="341" t="s">
        <v>546</v>
      </c>
      <c r="H83" s="326"/>
    </row>
    <row r="84" spans="2:8" x14ac:dyDescent="0.2">
      <c r="B84" s="323"/>
      <c r="C84" s="323"/>
      <c r="D84" s="323"/>
      <c r="F84" s="335"/>
      <c r="G84" s="335"/>
      <c r="H84" s="326"/>
    </row>
    <row r="85" spans="2:8" x14ac:dyDescent="0.2">
      <c r="B85" s="323"/>
      <c r="C85" s="323"/>
      <c r="D85" s="323"/>
      <c r="F85" s="780" t="s">
        <v>620</v>
      </c>
      <c r="G85" s="781"/>
      <c r="H85" s="326"/>
    </row>
    <row r="86" spans="2:8" x14ac:dyDescent="0.2">
      <c r="B86" s="323"/>
      <c r="C86" s="323"/>
      <c r="D86" s="323"/>
      <c r="F86" s="340" t="s">
        <v>596</v>
      </c>
      <c r="G86" s="341" t="s">
        <v>619</v>
      </c>
      <c r="H86" s="372" t="s">
        <v>664</v>
      </c>
    </row>
    <row r="87" spans="2:8" x14ac:dyDescent="0.2">
      <c r="B87" s="323"/>
      <c r="C87" s="323"/>
      <c r="D87" s="323"/>
      <c r="F87" s="367"/>
      <c r="G87" s="367"/>
      <c r="H87" s="326"/>
    </row>
    <row r="88" spans="2:8" x14ac:dyDescent="0.2">
      <c r="B88" s="323"/>
      <c r="C88" s="323"/>
      <c r="D88" s="323"/>
      <c r="F88" s="368"/>
      <c r="G88" s="369"/>
      <c r="H88" s="326"/>
    </row>
    <row r="89" spans="2:8" x14ac:dyDescent="0.2">
      <c r="B89" s="323"/>
      <c r="C89" s="323"/>
      <c r="D89" s="323"/>
      <c r="F89" s="780" t="s">
        <v>547</v>
      </c>
      <c r="G89" s="781"/>
      <c r="H89" s="326"/>
    </row>
    <row r="90" spans="2:8" ht="30" x14ac:dyDescent="0.2">
      <c r="B90" s="323"/>
      <c r="C90" s="323"/>
      <c r="D90" s="323"/>
      <c r="F90" s="338" t="s">
        <v>582</v>
      </c>
      <c r="G90" s="339" t="s">
        <v>548</v>
      </c>
      <c r="H90" s="373" t="s">
        <v>665</v>
      </c>
    </row>
    <row r="91" spans="2:8" ht="30" x14ac:dyDescent="0.2">
      <c r="B91" s="323"/>
      <c r="C91" s="323"/>
      <c r="D91" s="323"/>
      <c r="F91" s="338" t="s">
        <v>587</v>
      </c>
      <c r="G91" s="339" t="s">
        <v>549</v>
      </c>
      <c r="H91" s="373" t="s">
        <v>666</v>
      </c>
    </row>
    <row r="92" spans="2:8" x14ac:dyDescent="0.2">
      <c r="B92" s="323"/>
      <c r="C92" s="323"/>
      <c r="D92" s="323"/>
      <c r="F92" s="340" t="s">
        <v>584</v>
      </c>
      <c r="G92" s="341" t="s">
        <v>550</v>
      </c>
      <c r="H92" s="373" t="s">
        <v>667</v>
      </c>
    </row>
    <row r="93" spans="2:8" x14ac:dyDescent="0.2">
      <c r="B93" s="323"/>
      <c r="C93" s="323"/>
      <c r="D93" s="323"/>
      <c r="F93" s="336"/>
      <c r="G93" s="337"/>
      <c r="H93" s="373" t="s">
        <v>668</v>
      </c>
    </row>
    <row r="94" spans="2:8" x14ac:dyDescent="0.2">
      <c r="B94" s="323"/>
      <c r="C94" s="323"/>
      <c r="D94" s="323"/>
      <c r="F94" s="336"/>
      <c r="G94" s="337"/>
      <c r="H94" s="373" t="s">
        <v>669</v>
      </c>
    </row>
    <row r="95" spans="2:8" x14ac:dyDescent="0.2">
      <c r="B95" s="323"/>
      <c r="C95" s="323"/>
      <c r="D95" s="323"/>
      <c r="F95" s="780" t="s">
        <v>603</v>
      </c>
      <c r="G95" s="781"/>
      <c r="H95" s="326"/>
    </row>
    <row r="96" spans="2:8" x14ac:dyDescent="0.2">
      <c r="B96" s="323"/>
      <c r="C96" s="323"/>
      <c r="D96" s="323"/>
      <c r="F96" s="338" t="s">
        <v>582</v>
      </c>
      <c r="G96" s="339" t="s">
        <v>551</v>
      </c>
      <c r="H96" s="373" t="s">
        <v>670</v>
      </c>
    </row>
    <row r="97" spans="2:8" x14ac:dyDescent="0.2">
      <c r="B97" s="323"/>
      <c r="C97" s="323"/>
      <c r="D97" s="323"/>
      <c r="F97" s="338" t="s">
        <v>595</v>
      </c>
      <c r="G97" s="339" t="s">
        <v>552</v>
      </c>
      <c r="H97" s="373" t="s">
        <v>671</v>
      </c>
    </row>
    <row r="98" spans="2:8" x14ac:dyDescent="0.2">
      <c r="B98" s="323"/>
      <c r="C98" s="323"/>
      <c r="D98" s="323"/>
      <c r="F98" s="340" t="s">
        <v>592</v>
      </c>
      <c r="G98" s="341" t="s">
        <v>553</v>
      </c>
      <c r="H98" s="326"/>
    </row>
    <row r="99" spans="2:8" x14ac:dyDescent="0.2">
      <c r="B99" s="323"/>
      <c r="C99" s="323"/>
      <c r="D99" s="323"/>
      <c r="F99" s="340" t="s">
        <v>588</v>
      </c>
      <c r="G99" s="341" t="s">
        <v>619</v>
      </c>
      <c r="H99" s="326"/>
    </row>
    <row r="100" spans="2:8" x14ac:dyDescent="0.2">
      <c r="B100" s="323"/>
      <c r="C100" s="323"/>
      <c r="D100" s="323"/>
      <c r="F100" s="336"/>
      <c r="G100" s="337"/>
      <c r="H100" s="326"/>
    </row>
    <row r="101" spans="2:8" x14ac:dyDescent="0.2">
      <c r="B101" s="323"/>
      <c r="C101" s="323"/>
      <c r="D101" s="323"/>
      <c r="F101" s="336"/>
      <c r="G101" s="337"/>
      <c r="H101" s="326"/>
    </row>
    <row r="102" spans="2:8" x14ac:dyDescent="0.2">
      <c r="B102" s="323"/>
      <c r="C102" s="323"/>
      <c r="D102" s="323"/>
      <c r="F102" s="780" t="s">
        <v>604</v>
      </c>
      <c r="G102" s="781"/>
      <c r="H102" s="326"/>
    </row>
    <row r="103" spans="2:8" x14ac:dyDescent="0.2">
      <c r="B103" s="323"/>
      <c r="C103" s="323"/>
      <c r="D103" s="323"/>
      <c r="F103" s="338" t="s">
        <v>584</v>
      </c>
      <c r="G103" s="339" t="s">
        <v>554</v>
      </c>
      <c r="H103" s="372" t="s">
        <v>672</v>
      </c>
    </row>
    <row r="104" spans="2:8" x14ac:dyDescent="0.2">
      <c r="B104" s="323"/>
      <c r="C104" s="323"/>
      <c r="D104" s="323"/>
      <c r="F104" s="340" t="s">
        <v>590</v>
      </c>
      <c r="G104" s="341" t="s">
        <v>555</v>
      </c>
      <c r="H104" s="372" t="s">
        <v>673</v>
      </c>
    </row>
    <row r="105" spans="2:8" x14ac:dyDescent="0.2">
      <c r="B105" s="323"/>
      <c r="C105" s="323"/>
      <c r="D105" s="323"/>
      <c r="F105" s="340" t="s">
        <v>597</v>
      </c>
      <c r="G105" s="341" t="s">
        <v>619</v>
      </c>
      <c r="H105" s="326"/>
    </row>
    <row r="106" spans="2:8" x14ac:dyDescent="0.2">
      <c r="B106" s="323"/>
      <c r="C106" s="323"/>
      <c r="D106" s="323"/>
      <c r="F106" s="336"/>
      <c r="G106" s="337"/>
      <c r="H106" s="326"/>
    </row>
    <row r="107" spans="2:8" x14ac:dyDescent="0.2">
      <c r="B107" s="323"/>
      <c r="C107" s="323"/>
      <c r="D107" s="323"/>
      <c r="F107" s="780" t="s">
        <v>605</v>
      </c>
      <c r="G107" s="781"/>
      <c r="H107" s="326"/>
    </row>
    <row r="108" spans="2:8" x14ac:dyDescent="0.2">
      <c r="B108" s="323"/>
      <c r="C108" s="323"/>
      <c r="D108" s="323"/>
      <c r="F108" s="338" t="s">
        <v>582</v>
      </c>
      <c r="G108" s="339" t="s">
        <v>556</v>
      </c>
      <c r="H108" s="372" t="s">
        <v>674</v>
      </c>
    </row>
    <row r="109" spans="2:8" x14ac:dyDescent="0.2">
      <c r="B109" s="323"/>
      <c r="C109" s="323"/>
      <c r="D109" s="323"/>
      <c r="F109" s="340" t="s">
        <v>587</v>
      </c>
      <c r="G109" s="341" t="s">
        <v>557</v>
      </c>
      <c r="H109" s="372" t="s">
        <v>675</v>
      </c>
    </row>
    <row r="110" spans="2:8" x14ac:dyDescent="0.2">
      <c r="B110" s="323"/>
      <c r="C110" s="323"/>
      <c r="D110" s="323"/>
      <c r="F110" s="340" t="s">
        <v>584</v>
      </c>
      <c r="G110" s="341"/>
      <c r="H110" s="372" t="s">
        <v>676</v>
      </c>
    </row>
    <row r="111" spans="2:8" x14ac:dyDescent="0.2">
      <c r="B111" s="323"/>
      <c r="C111" s="323"/>
      <c r="D111" s="323"/>
      <c r="F111" s="340" t="s">
        <v>586</v>
      </c>
      <c r="G111" s="341" t="s">
        <v>619</v>
      </c>
      <c r="H111" s="326"/>
    </row>
    <row r="112" spans="2:8" x14ac:dyDescent="0.2">
      <c r="B112" s="323"/>
      <c r="C112" s="323"/>
      <c r="D112" s="323"/>
      <c r="F112" s="335"/>
      <c r="G112" s="335"/>
      <c r="H112" s="326"/>
    </row>
    <row r="113" spans="2:8" x14ac:dyDescent="0.2">
      <c r="B113" s="323"/>
      <c r="C113" s="323"/>
      <c r="D113" s="323"/>
      <c r="F113" s="780" t="s">
        <v>606</v>
      </c>
      <c r="G113" s="781"/>
      <c r="H113" s="326"/>
    </row>
    <row r="114" spans="2:8" x14ac:dyDescent="0.2">
      <c r="B114" s="323"/>
      <c r="C114" s="323"/>
      <c r="D114" s="323"/>
      <c r="F114" s="338" t="s">
        <v>584</v>
      </c>
      <c r="G114" s="339" t="s">
        <v>558</v>
      </c>
      <c r="H114" s="326"/>
    </row>
    <row r="115" spans="2:8" x14ac:dyDescent="0.2">
      <c r="B115" s="323"/>
      <c r="C115" s="323"/>
      <c r="D115" s="323"/>
      <c r="F115" s="340" t="s">
        <v>590</v>
      </c>
      <c r="G115" s="341" t="s">
        <v>559</v>
      </c>
      <c r="H115" s="326"/>
    </row>
    <row r="116" spans="2:8" x14ac:dyDescent="0.2">
      <c r="B116" s="323"/>
      <c r="C116" s="323"/>
      <c r="D116" s="323"/>
      <c r="F116" s="335"/>
      <c r="G116" s="335"/>
      <c r="H116" s="326"/>
    </row>
    <row r="117" spans="2:8" x14ac:dyDescent="0.2">
      <c r="B117" s="323"/>
      <c r="C117" s="323"/>
      <c r="D117" s="323"/>
      <c r="F117" s="780" t="s">
        <v>607</v>
      </c>
      <c r="G117" s="781"/>
      <c r="H117" s="326"/>
    </row>
    <row r="118" spans="2:8" ht="45" x14ac:dyDescent="0.2">
      <c r="B118" s="323"/>
      <c r="C118" s="323"/>
      <c r="D118" s="323"/>
      <c r="F118" s="338" t="s">
        <v>582</v>
      </c>
      <c r="G118" s="339" t="s">
        <v>560</v>
      </c>
      <c r="H118" s="372" t="s">
        <v>677</v>
      </c>
    </row>
    <row r="119" spans="2:8" ht="45" x14ac:dyDescent="0.2">
      <c r="B119" s="323"/>
      <c r="C119" s="323"/>
      <c r="D119" s="323"/>
      <c r="F119" s="340" t="s">
        <v>584</v>
      </c>
      <c r="G119" s="341" t="s">
        <v>561</v>
      </c>
      <c r="H119" s="326"/>
    </row>
    <row r="120" spans="2:8" x14ac:dyDescent="0.2">
      <c r="B120" s="323"/>
      <c r="C120" s="323"/>
      <c r="D120" s="323"/>
      <c r="F120" s="336"/>
      <c r="G120" s="337"/>
      <c r="H120" s="326"/>
    </row>
    <row r="121" spans="2:8" x14ac:dyDescent="0.2">
      <c r="B121" s="323"/>
      <c r="C121" s="323"/>
      <c r="D121" s="323"/>
      <c r="F121" s="780" t="s">
        <v>562</v>
      </c>
      <c r="G121" s="781"/>
      <c r="H121" s="326"/>
    </row>
    <row r="122" spans="2:8" ht="30" x14ac:dyDescent="0.2">
      <c r="B122" s="323"/>
      <c r="C122" s="323"/>
      <c r="D122" s="323"/>
      <c r="F122" s="338" t="s">
        <v>378</v>
      </c>
      <c r="G122" s="339" t="s">
        <v>563</v>
      </c>
      <c r="H122" s="326"/>
    </row>
    <row r="123" spans="2:8" ht="30" x14ac:dyDescent="0.2">
      <c r="B123" s="323"/>
      <c r="C123" s="323"/>
      <c r="D123" s="323"/>
      <c r="F123" s="338" t="s">
        <v>377</v>
      </c>
      <c r="G123" s="339" t="s">
        <v>564</v>
      </c>
      <c r="H123" s="326"/>
    </row>
    <row r="124" spans="2:8" ht="30" x14ac:dyDescent="0.2">
      <c r="B124" s="323"/>
      <c r="C124" s="323"/>
      <c r="D124" s="323"/>
      <c r="F124" s="340" t="s">
        <v>376</v>
      </c>
      <c r="G124" s="341" t="s">
        <v>565</v>
      </c>
    </row>
    <row r="125" spans="2:8" x14ac:dyDescent="0.2">
      <c r="B125" s="323"/>
      <c r="C125" s="323"/>
      <c r="D125" s="323"/>
      <c r="F125" s="368"/>
      <c r="G125" s="369"/>
    </row>
    <row r="126" spans="2:8" x14ac:dyDescent="0.2">
      <c r="B126" s="323"/>
      <c r="C126" s="323"/>
      <c r="D126" s="323"/>
      <c r="F126" s="780" t="s">
        <v>598</v>
      </c>
      <c r="G126" s="781"/>
    </row>
    <row r="127" spans="2:8" x14ac:dyDescent="0.2">
      <c r="B127" s="323"/>
      <c r="C127" s="323"/>
      <c r="D127" s="323"/>
      <c r="F127" s="352" t="s">
        <v>582</v>
      </c>
      <c r="G127" s="353" t="s">
        <v>566</v>
      </c>
      <c r="H127" s="372" t="s">
        <v>678</v>
      </c>
    </row>
    <row r="128" spans="2:8" x14ac:dyDescent="0.2">
      <c r="B128" s="323"/>
      <c r="C128" s="323"/>
      <c r="D128" s="323"/>
      <c r="F128" s="352" t="s">
        <v>587</v>
      </c>
      <c r="G128" s="353" t="s">
        <v>619</v>
      </c>
      <c r="H128" s="372" t="s">
        <v>679</v>
      </c>
    </row>
    <row r="129" spans="2:8" x14ac:dyDescent="0.2">
      <c r="B129" s="323"/>
      <c r="C129" s="323"/>
      <c r="D129" s="323"/>
      <c r="F129" s="340" t="s">
        <v>584</v>
      </c>
      <c r="G129" s="341" t="s">
        <v>619</v>
      </c>
      <c r="H129" s="372" t="s">
        <v>680</v>
      </c>
    </row>
    <row r="130" spans="2:8" x14ac:dyDescent="0.2">
      <c r="B130" s="323"/>
      <c r="C130" s="323"/>
      <c r="D130" s="323"/>
      <c r="F130" s="336"/>
      <c r="G130" s="337" t="s">
        <v>619</v>
      </c>
    </row>
    <row r="131" spans="2:8" x14ac:dyDescent="0.2">
      <c r="B131" s="323"/>
      <c r="C131" s="323"/>
      <c r="D131" s="323"/>
      <c r="F131" s="780" t="s">
        <v>567</v>
      </c>
      <c r="G131" s="781"/>
    </row>
    <row r="132" spans="2:8" ht="30" x14ac:dyDescent="0.2">
      <c r="B132" s="323"/>
      <c r="C132" s="323"/>
      <c r="D132" s="323"/>
      <c r="F132" s="340" t="s">
        <v>582</v>
      </c>
      <c r="G132" s="341" t="s">
        <v>568</v>
      </c>
      <c r="H132" s="374" t="s">
        <v>681</v>
      </c>
    </row>
    <row r="133" spans="2:8" x14ac:dyDescent="0.2">
      <c r="B133" s="323"/>
      <c r="C133" s="323"/>
      <c r="D133" s="323"/>
      <c r="F133" s="352" t="s">
        <v>587</v>
      </c>
      <c r="G133" s="353" t="s">
        <v>619</v>
      </c>
    </row>
    <row r="134" spans="2:8" x14ac:dyDescent="0.2">
      <c r="B134" s="323"/>
      <c r="C134" s="323"/>
      <c r="D134" s="323"/>
      <c r="F134" s="340" t="s">
        <v>584</v>
      </c>
      <c r="G134" s="341" t="s">
        <v>619</v>
      </c>
    </row>
    <row r="135" spans="2:8" x14ac:dyDescent="0.2">
      <c r="B135" s="323"/>
      <c r="C135" s="323"/>
      <c r="D135" s="323"/>
      <c r="F135" s="336"/>
      <c r="G135" s="337"/>
    </row>
    <row r="136" spans="2:8" x14ac:dyDescent="0.2">
      <c r="B136" s="323"/>
      <c r="C136" s="323"/>
      <c r="D136" s="323"/>
      <c r="F136" s="780" t="s">
        <v>569</v>
      </c>
      <c r="G136" s="781"/>
    </row>
    <row r="137" spans="2:8" ht="30" x14ac:dyDescent="0.2">
      <c r="B137" s="323"/>
      <c r="C137" s="323"/>
      <c r="D137" s="323"/>
      <c r="F137" s="340" t="s">
        <v>599</v>
      </c>
      <c r="G137" s="341" t="s">
        <v>570</v>
      </c>
    </row>
    <row r="138" spans="2:8" x14ac:dyDescent="0.2">
      <c r="B138" s="323"/>
      <c r="C138" s="323"/>
      <c r="D138" s="323"/>
      <c r="F138" s="338" t="s">
        <v>621</v>
      </c>
      <c r="G138" s="339" t="s">
        <v>619</v>
      </c>
    </row>
    <row r="139" spans="2:8" x14ac:dyDescent="0.2">
      <c r="B139" s="323"/>
      <c r="C139" s="323"/>
      <c r="D139" s="323"/>
      <c r="F139" s="336"/>
      <c r="G139" s="337"/>
    </row>
    <row r="140" spans="2:8" x14ac:dyDescent="0.2">
      <c r="B140" s="323"/>
      <c r="C140" s="323"/>
      <c r="D140" s="323"/>
      <c r="F140" s="780" t="s">
        <v>600</v>
      </c>
      <c r="G140" s="781"/>
      <c r="H140" s="373" t="s">
        <v>682</v>
      </c>
    </row>
    <row r="141" spans="2:8" ht="30" x14ac:dyDescent="0.2">
      <c r="B141" s="323"/>
      <c r="C141" s="323"/>
      <c r="D141" s="323"/>
      <c r="F141" s="338" t="s">
        <v>596</v>
      </c>
      <c r="G141" s="339" t="s">
        <v>571</v>
      </c>
      <c r="H141" s="373" t="s">
        <v>683</v>
      </c>
    </row>
    <row r="142" spans="2:8" x14ac:dyDescent="0.2">
      <c r="B142" s="323"/>
      <c r="C142" s="323"/>
      <c r="D142" s="323"/>
      <c r="F142" s="340"/>
      <c r="G142" s="341" t="s">
        <v>572</v>
      </c>
      <c r="H142" s="373" t="s">
        <v>684</v>
      </c>
    </row>
    <row r="143" spans="2:8" x14ac:dyDescent="0.2">
      <c r="B143" s="323"/>
      <c r="C143" s="323"/>
      <c r="D143" s="323"/>
      <c r="F143" s="336"/>
      <c r="G143" s="337"/>
      <c r="H143" s="373" t="s">
        <v>685</v>
      </c>
    </row>
    <row r="144" spans="2:8" x14ac:dyDescent="0.2">
      <c r="B144" s="323"/>
      <c r="C144" s="323"/>
      <c r="D144" s="323"/>
      <c r="F144" s="780" t="s">
        <v>601</v>
      </c>
      <c r="G144" s="781"/>
      <c r="H144" s="373" t="s">
        <v>686</v>
      </c>
    </row>
    <row r="145" spans="2:8" x14ac:dyDescent="0.2">
      <c r="B145" s="323"/>
      <c r="C145" s="323"/>
      <c r="D145" s="323"/>
      <c r="F145" s="342" t="s">
        <v>573</v>
      </c>
      <c r="G145" s="343"/>
    </row>
    <row r="146" spans="2:8" ht="30" x14ac:dyDescent="0.2">
      <c r="B146" s="323"/>
      <c r="C146" s="323"/>
      <c r="D146" s="323"/>
      <c r="F146" s="340" t="s">
        <v>599</v>
      </c>
      <c r="G146" s="341" t="s">
        <v>574</v>
      </c>
      <c r="H146" s="372" t="s">
        <v>687</v>
      </c>
    </row>
    <row r="147" spans="2:8" x14ac:dyDescent="0.2">
      <c r="B147" s="323"/>
      <c r="C147" s="323"/>
      <c r="D147" s="323"/>
      <c r="F147" s="340"/>
      <c r="G147" s="341" t="s">
        <v>575</v>
      </c>
      <c r="H147" s="372" t="s">
        <v>688</v>
      </c>
    </row>
    <row r="148" spans="2:8" x14ac:dyDescent="0.2">
      <c r="B148" s="323"/>
      <c r="C148" s="323"/>
      <c r="D148" s="323"/>
      <c r="F148" s="335"/>
      <c r="G148" s="335"/>
    </row>
    <row r="149" spans="2:8" x14ac:dyDescent="0.2">
      <c r="D149" s="323"/>
      <c r="F149" s="780" t="s">
        <v>602</v>
      </c>
      <c r="G149" s="781"/>
    </row>
    <row r="150" spans="2:8" x14ac:dyDescent="0.2">
      <c r="F150" s="342"/>
      <c r="G150" s="343"/>
    </row>
    <row r="151" spans="2:8" x14ac:dyDescent="0.2">
      <c r="F151" s="340" t="s">
        <v>599</v>
      </c>
      <c r="G151" s="341" t="s">
        <v>619</v>
      </c>
      <c r="H151" s="373" t="s">
        <v>689</v>
      </c>
    </row>
    <row r="152" spans="2:8" x14ac:dyDescent="0.2">
      <c r="F152" s="338" t="s">
        <v>622</v>
      </c>
      <c r="G152" s="339" t="s">
        <v>619</v>
      </c>
    </row>
    <row r="153" spans="2:8" x14ac:dyDescent="0.2">
      <c r="F153" s="335"/>
      <c r="G153" s="335"/>
    </row>
    <row r="154" spans="2:8" x14ac:dyDescent="0.2">
      <c r="F154" s="336"/>
      <c r="G154" s="337"/>
    </row>
    <row r="155" spans="2:8" x14ac:dyDescent="0.2">
      <c r="F155" s="780" t="s">
        <v>608</v>
      </c>
      <c r="G155" s="781"/>
    </row>
    <row r="156" spans="2:8" x14ac:dyDescent="0.2">
      <c r="F156" s="347" t="s">
        <v>623</v>
      </c>
      <c r="G156" s="348" t="s">
        <v>576</v>
      </c>
    </row>
    <row r="157" spans="2:8" x14ac:dyDescent="0.2">
      <c r="F157" s="349" t="s">
        <v>624</v>
      </c>
      <c r="G157" s="350" t="s">
        <v>619</v>
      </c>
    </row>
    <row r="158" spans="2:8" x14ac:dyDescent="0.2">
      <c r="F158" s="370"/>
      <c r="G158" s="370"/>
    </row>
    <row r="159" spans="2:8" x14ac:dyDescent="0.2">
      <c r="F159" s="780" t="s">
        <v>609</v>
      </c>
      <c r="G159" s="781"/>
    </row>
    <row r="160" spans="2:8" x14ac:dyDescent="0.2">
      <c r="F160" s="340" t="s">
        <v>582</v>
      </c>
      <c r="G160" s="341" t="s">
        <v>619</v>
      </c>
      <c r="H160" s="372" t="s">
        <v>690</v>
      </c>
    </row>
    <row r="161" spans="6:8" x14ac:dyDescent="0.2">
      <c r="F161" s="352" t="s">
        <v>584</v>
      </c>
      <c r="G161" s="353" t="s">
        <v>619</v>
      </c>
      <c r="H161" s="372" t="s">
        <v>691</v>
      </c>
    </row>
    <row r="162" spans="6:8" x14ac:dyDescent="0.2">
      <c r="F162" s="340" t="s">
        <v>588</v>
      </c>
      <c r="G162" s="341" t="s">
        <v>619</v>
      </c>
    </row>
    <row r="163" spans="6:8" x14ac:dyDescent="0.2">
      <c r="F163" s="351"/>
      <c r="G163" s="351"/>
    </row>
    <row r="164" spans="6:8" x14ac:dyDescent="0.2">
      <c r="F164" s="780" t="s">
        <v>611</v>
      </c>
      <c r="G164" s="781"/>
    </row>
    <row r="165" spans="6:8" x14ac:dyDescent="0.2">
      <c r="F165" s="340" t="s">
        <v>582</v>
      </c>
      <c r="G165" s="341" t="s">
        <v>619</v>
      </c>
      <c r="H165" s="372" t="s">
        <v>692</v>
      </c>
    </row>
    <row r="166" spans="6:8" x14ac:dyDescent="0.2">
      <c r="F166" s="352" t="s">
        <v>610</v>
      </c>
      <c r="G166" s="353" t="s">
        <v>619</v>
      </c>
      <c r="H166" s="372" t="s">
        <v>693</v>
      </c>
    </row>
    <row r="167" spans="6:8" x14ac:dyDescent="0.2">
      <c r="F167" s="340" t="s">
        <v>590</v>
      </c>
      <c r="G167" s="341" t="s">
        <v>619</v>
      </c>
      <c r="H167" s="372" t="s">
        <v>694</v>
      </c>
    </row>
    <row r="168" spans="6:8" x14ac:dyDescent="0.2">
      <c r="F168" s="351"/>
      <c r="G168" s="351"/>
      <c r="H168" s="372" t="s">
        <v>695</v>
      </c>
    </row>
    <row r="169" spans="6:8" x14ac:dyDescent="0.2">
      <c r="F169" s="780" t="s">
        <v>612</v>
      </c>
      <c r="G169" s="781"/>
    </row>
    <row r="170" spans="6:8" x14ac:dyDescent="0.2">
      <c r="F170" s="340" t="s">
        <v>584</v>
      </c>
      <c r="G170" s="341" t="s">
        <v>619</v>
      </c>
    </row>
    <row r="171" spans="6:8" x14ac:dyDescent="0.2">
      <c r="F171" s="340" t="s">
        <v>586</v>
      </c>
      <c r="G171" s="341" t="s">
        <v>619</v>
      </c>
    </row>
    <row r="172" spans="6:8" x14ac:dyDescent="0.2">
      <c r="F172" s="351"/>
      <c r="G172" s="351"/>
    </row>
    <row r="173" spans="6:8" x14ac:dyDescent="0.2">
      <c r="F173" s="780" t="s">
        <v>625</v>
      </c>
      <c r="G173" s="781"/>
    </row>
    <row r="174" spans="6:8" x14ac:dyDescent="0.2">
      <c r="F174" s="340" t="s">
        <v>584</v>
      </c>
      <c r="G174" s="341" t="s">
        <v>619</v>
      </c>
    </row>
    <row r="175" spans="6:8" x14ac:dyDescent="0.2">
      <c r="F175" s="340" t="s">
        <v>586</v>
      </c>
      <c r="G175" s="341" t="s">
        <v>619</v>
      </c>
    </row>
    <row r="176" spans="6:8" x14ac:dyDescent="0.2">
      <c r="F176" s="351"/>
      <c r="G176" s="351"/>
    </row>
    <row r="177" spans="6:8" x14ac:dyDescent="0.2">
      <c r="F177" s="780" t="s">
        <v>613</v>
      </c>
      <c r="G177" s="781"/>
    </row>
    <row r="178" spans="6:8" ht="28" x14ac:dyDescent="0.2">
      <c r="F178" s="340" t="s">
        <v>582</v>
      </c>
      <c r="G178" s="341" t="s">
        <v>619</v>
      </c>
      <c r="H178" s="372" t="s">
        <v>696</v>
      </c>
    </row>
    <row r="179" spans="6:8" x14ac:dyDescent="0.2">
      <c r="F179" s="340" t="s">
        <v>586</v>
      </c>
      <c r="G179" s="341" t="s">
        <v>619</v>
      </c>
      <c r="H179" s="372" t="s">
        <v>697</v>
      </c>
    </row>
    <row r="180" spans="6:8" x14ac:dyDescent="0.2">
      <c r="F180" s="351"/>
      <c r="G180" s="351"/>
      <c r="H180" s="372" t="s">
        <v>698</v>
      </c>
    </row>
    <row r="181" spans="6:8" x14ac:dyDescent="0.2">
      <c r="F181" s="780" t="s">
        <v>615</v>
      </c>
      <c r="G181" s="781"/>
    </row>
    <row r="182" spans="6:8" x14ac:dyDescent="0.2">
      <c r="F182" s="340" t="s">
        <v>582</v>
      </c>
      <c r="G182" s="341" t="s">
        <v>619</v>
      </c>
      <c r="H182" s="372" t="s">
        <v>699</v>
      </c>
    </row>
    <row r="183" spans="6:8" x14ac:dyDescent="0.2">
      <c r="F183" s="340" t="s">
        <v>586</v>
      </c>
      <c r="G183" s="341" t="s">
        <v>619</v>
      </c>
      <c r="H183" s="372" t="s">
        <v>700</v>
      </c>
    </row>
    <row r="184" spans="6:8" x14ac:dyDescent="0.2">
      <c r="F184" s="351"/>
      <c r="G184" s="351"/>
      <c r="H184" s="372" t="s">
        <v>701</v>
      </c>
    </row>
    <row r="185" spans="6:8" x14ac:dyDescent="0.2">
      <c r="F185" s="780" t="s">
        <v>614</v>
      </c>
      <c r="G185" s="781"/>
      <c r="H185" s="372" t="s">
        <v>702</v>
      </c>
    </row>
    <row r="186" spans="6:8" x14ac:dyDescent="0.2">
      <c r="F186" s="340" t="s">
        <v>590</v>
      </c>
      <c r="G186" s="341" t="s">
        <v>619</v>
      </c>
    </row>
    <row r="187" spans="6:8" x14ac:dyDescent="0.2">
      <c r="F187" s="340" t="s">
        <v>586</v>
      </c>
      <c r="G187" s="341" t="s">
        <v>619</v>
      </c>
    </row>
    <row r="188" spans="6:8" x14ac:dyDescent="0.2">
      <c r="F188" s="351"/>
      <c r="G188" s="351"/>
    </row>
    <row r="189" spans="6:8" x14ac:dyDescent="0.2">
      <c r="F189" s="780" t="s">
        <v>616</v>
      </c>
      <c r="G189" s="781"/>
    </row>
    <row r="190" spans="6:8" x14ac:dyDescent="0.2">
      <c r="F190" s="340" t="s">
        <v>582</v>
      </c>
      <c r="G190" s="341" t="s">
        <v>619</v>
      </c>
      <c r="H190" s="372" t="s">
        <v>703</v>
      </c>
    </row>
    <row r="191" spans="6:8" x14ac:dyDescent="0.2">
      <c r="F191" s="340" t="s">
        <v>584</v>
      </c>
      <c r="G191" s="341" t="s">
        <v>619</v>
      </c>
    </row>
    <row r="192" spans="6:8" x14ac:dyDescent="0.2">
      <c r="F192" s="351"/>
      <c r="G192" s="351"/>
    </row>
    <row r="193" spans="6:8" x14ac:dyDescent="0.2">
      <c r="F193" s="780" t="s">
        <v>617</v>
      </c>
      <c r="G193" s="781"/>
    </row>
    <row r="194" spans="6:8" ht="28" x14ac:dyDescent="0.2">
      <c r="F194" s="340" t="s">
        <v>582</v>
      </c>
      <c r="G194" s="341" t="s">
        <v>619</v>
      </c>
      <c r="H194" s="372" t="s">
        <v>704</v>
      </c>
    </row>
    <row r="195" spans="6:8" x14ac:dyDescent="0.2">
      <c r="F195" s="340" t="s">
        <v>583</v>
      </c>
      <c r="G195" s="341" t="s">
        <v>619</v>
      </c>
      <c r="H195" s="372" t="s">
        <v>705</v>
      </c>
    </row>
    <row r="196" spans="6:8" x14ac:dyDescent="0.2">
      <c r="F196" s="340" t="s">
        <v>591</v>
      </c>
      <c r="G196" s="341" t="s">
        <v>619</v>
      </c>
    </row>
    <row r="197" spans="6:8" x14ac:dyDescent="0.2">
      <c r="F197" s="340" t="s">
        <v>618</v>
      </c>
      <c r="G197" s="341" t="s">
        <v>619</v>
      </c>
    </row>
    <row r="198" spans="6:8" x14ac:dyDescent="0.2">
      <c r="F198" s="340" t="s">
        <v>592</v>
      </c>
      <c r="G198" s="341" t="s">
        <v>619</v>
      </c>
    </row>
    <row r="199" spans="6:8" x14ac:dyDescent="0.2">
      <c r="F199" s="340" t="s">
        <v>586</v>
      </c>
      <c r="G199" s="341" t="s">
        <v>619</v>
      </c>
    </row>
    <row r="206" spans="6:8" x14ac:dyDescent="0.2">
      <c r="H206" s="373" t="s">
        <v>706</v>
      </c>
    </row>
    <row r="207" spans="6:8" x14ac:dyDescent="0.2">
      <c r="H207" s="373" t="s">
        <v>707</v>
      </c>
    </row>
  </sheetData>
  <sheetProtection formatCells="0" formatColumns="0" formatRows="0" insertColumns="0" insertRows="0" insertHyperlinks="0"/>
  <mergeCells count="42">
    <mergeCell ref="F39:G39"/>
    <mergeCell ref="F50:G50"/>
    <mergeCell ref="F58:G58"/>
    <mergeCell ref="F63:G63"/>
    <mergeCell ref="B1:D1"/>
    <mergeCell ref="F7:G7"/>
    <mergeCell ref="F14:G14"/>
    <mergeCell ref="F22:G22"/>
    <mergeCell ref="F26:G26"/>
    <mergeCell ref="F1:G5"/>
    <mergeCell ref="F189:G189"/>
    <mergeCell ref="F193:G193"/>
    <mergeCell ref="F85:G85"/>
    <mergeCell ref="F169:G169"/>
    <mergeCell ref="F173:G173"/>
    <mergeCell ref="F177:G177"/>
    <mergeCell ref="F181:G181"/>
    <mergeCell ref="F155:G155"/>
    <mergeCell ref="F149:G149"/>
    <mergeCell ref="F159:G159"/>
    <mergeCell ref="F164:G164"/>
    <mergeCell ref="F126:G126"/>
    <mergeCell ref="F131:G131"/>
    <mergeCell ref="F136:G136"/>
    <mergeCell ref="F140:G140"/>
    <mergeCell ref="F144:G144"/>
    <mergeCell ref="A7:A19"/>
    <mergeCell ref="A21:A30"/>
    <mergeCell ref="A34:A40"/>
    <mergeCell ref="A44:A54"/>
    <mergeCell ref="F185:G185"/>
    <mergeCell ref="F102:G102"/>
    <mergeCell ref="F107:G107"/>
    <mergeCell ref="F113:G113"/>
    <mergeCell ref="F117:G117"/>
    <mergeCell ref="F121:G121"/>
    <mergeCell ref="F69:G69"/>
    <mergeCell ref="F75:G75"/>
    <mergeCell ref="F82:G82"/>
    <mergeCell ref="F89:G89"/>
    <mergeCell ref="F95:G95"/>
    <mergeCell ref="F34:G34"/>
  </mergeCells>
  <phoneticPr fontId="126" type="noConversion"/>
  <pageMargins left="0.7" right="0.7" top="0.75" bottom="0.75" header="0.3" footer="0.3"/>
  <pageSetup paperSize="8" scale="75" orientation="portrait" r:id="rId1"/>
  <headerFooter>
    <oddHeader>&amp;C&amp;"-,Bold"&amp;20HPI OUTPUT REPORT</oddHeader>
    <oddFooter>&amp;CIRISH GREEN BUILDING COUNCIL</oddFooter>
  </headerFooter>
  <rowBreaks count="1" manualBreakCount="1">
    <brk id="54" max="16383" man="1"/>
  </rowBreaks>
  <colBreaks count="2" manualBreakCount="2">
    <brk id="4" max="1048575" man="1"/>
    <brk id="7" max="1048575" man="1"/>
  </colBreaks>
  <ignoredErrors>
    <ignoredError sqref="D35" 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Weighting</vt:lpstr>
      <vt:lpstr>Home</vt:lpstr>
      <vt:lpstr>Environment</vt:lpstr>
      <vt:lpstr>HealthWellbeing</vt:lpstr>
      <vt:lpstr>Economic</vt:lpstr>
      <vt:lpstr>Quality</vt:lpstr>
      <vt:lpstr>Location</vt:lpstr>
      <vt:lpstr>OverallScore</vt:lpstr>
      <vt:lpstr>Output report</vt:lpstr>
      <vt:lpstr>Unit1</vt:lpstr>
      <vt:lpstr>Unit2</vt:lpstr>
    </vt:vector>
  </TitlesOfParts>
  <Company>GIFSC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Neoma Lira</dc:creator>
  <cp:lastModifiedBy>Microsoft Office User</cp:lastModifiedBy>
  <cp:lastPrinted>2016-11-09T17:57:15Z</cp:lastPrinted>
  <dcterms:created xsi:type="dcterms:W3CDTF">2014-10-14T11:30:35Z</dcterms:created>
  <dcterms:modified xsi:type="dcterms:W3CDTF">2018-03-22T12:25:11Z</dcterms:modified>
</cp:coreProperties>
</file>